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curement" state="visible" r:id="rId4"/>
    <sheet sheetId="2" name="Claims" state="visible" r:id="rId5"/>
    <sheet sheetId="3" name="Retention" state="visible" r:id="rId6"/>
  </sheets>
  <calcPr calcId="171027" fullCalcOnLoad="1"/>
</workbook>
</file>

<file path=xl/sharedStrings.xml><?xml version="1.0" encoding="utf-8"?>
<sst xmlns="http://schemas.openxmlformats.org/spreadsheetml/2006/main" count="104" uniqueCount="73">
  <si>
    <t>PROCUREMENT</t>
  </si>
  <si>
    <t>Orders and subcontracts. A claim received names its order ID in the Claims sheet. Type or paste into the white columns; the shaded ones are formulas. Example rows are made up.</t>
  </si>
  <si>
    <t>Order ID</t>
  </si>
  <si>
    <t>Type</t>
  </si>
  <si>
    <t>Supplier or subcontractor</t>
  </si>
  <si>
    <t>Description</t>
  </si>
  <si>
    <t>Date placed</t>
  </si>
  <si>
    <t>Committed value</t>
  </si>
  <si>
    <t>Retention %</t>
  </si>
  <si>
    <t>Forecast final (yours)</t>
  </si>
  <si>
    <t>Claimed (from Claims)</t>
  </si>
  <si>
    <t>Paid (from Claims)</t>
  </si>
  <si>
    <t>Retention held (from Retention)</t>
  </si>
  <si>
    <t>Committed, not yet claimed</t>
  </si>
  <si>
    <t>Forecast less committed</t>
  </si>
  <si>
    <t>PO-001</t>
  </si>
  <si>
    <t>Subcontract</t>
  </si>
  <si>
    <t>Sample Sparks</t>
  </si>
  <si>
    <t>Electrical rough-in and fit-off</t>
  </si>
  <si>
    <t>PO-002</t>
  </si>
  <si>
    <t>Sample Framing Co</t>
  </si>
  <si>
    <t>Framing labour</t>
  </si>
  <si>
    <t>PO-003</t>
  </si>
  <si>
    <t>Order</t>
  </si>
  <si>
    <t>Sample Timber Supplies</t>
  </si>
  <si>
    <t>Framing timber</t>
  </si>
  <si>
    <t>Free template from Black Creek Solutions (blackcreek.co.nz). Information, not legal advice. Check it against your contract before you use it.</t>
  </si>
  <si>
    <t>CLAIMS</t>
  </si>
  <si>
    <t>The claims register's columns (sent and received), then the order ID. Rows paste from any tool's register CSV. Type or paste into the white columns; the shaded ones are formulas. Example rows are made up.</t>
  </si>
  <si>
    <t>Claim no</t>
  </si>
  <si>
    <t>Direction</t>
  </si>
  <si>
    <t>Contract</t>
  </si>
  <si>
    <t>Claimant</t>
  </si>
  <si>
    <t>Payer</t>
  </si>
  <si>
    <t>Period end</t>
  </si>
  <si>
    <t>Date served</t>
  </si>
  <si>
    <t>Schedule due</t>
  </si>
  <si>
    <t>Payment due</t>
  </si>
  <si>
    <t>Claimed (ex GST)</t>
  </si>
  <si>
    <t>Scheduled (ex GST)</t>
  </si>
  <si>
    <t>Paid (ex GST)</t>
  </si>
  <si>
    <t>Date paid</t>
  </si>
  <si>
    <t>Retention held this claim</t>
  </si>
  <si>
    <t>Retention released</t>
  </si>
  <si>
    <t>Notes</t>
  </si>
  <si>
    <t>Scheduled (used)</t>
  </si>
  <si>
    <t>Paid (used)</t>
  </si>
  <si>
    <t>Variance (claimed less scheduled)</t>
  </si>
  <si>
    <t>Unpaid (after retention held)</t>
  </si>
  <si>
    <t>Status</t>
  </si>
  <si>
    <t>PC-01</t>
  </si>
  <si>
    <t>Sent</t>
  </si>
  <si>
    <t>12 Example Street townhouses (made-up sample)</t>
  </si>
  <si>
    <t>Sample Builders</t>
  </si>
  <si>
    <t>Sample Developments</t>
  </si>
  <si>
    <t>PC-02</t>
  </si>
  <si>
    <t>SC-05</t>
  </si>
  <si>
    <t>Received</t>
  </si>
  <si>
    <t>SF-03</t>
  </si>
  <si>
    <t>SC-07</t>
  </si>
  <si>
    <t>RETENTION</t>
  </si>
  <si>
    <t>Retention held and released, by claim, order and party, with the date of each retention report. Type or paste into the white columns; the shaded ones are formulas. Example rows are made up.</t>
  </si>
  <si>
    <t>Retention ID</t>
  </si>
  <si>
    <t>Party</t>
  </si>
  <si>
    <t>Date</t>
  </si>
  <si>
    <t>Held this claim</t>
  </si>
  <si>
    <t>Released</t>
  </si>
  <si>
    <t>Report given</t>
  </si>
  <si>
    <t>Balance held for this party to date</t>
  </si>
  <si>
    <t>3 months after the report (s18FD(1)(b))</t>
  </si>
  <si>
    <t>R-001</t>
  </si>
  <si>
    <t>R-002</t>
  </si>
  <si>
    <t>R-003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</si>
</sst>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i/>
      <color rgb="FF555555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FEFEF"/>
      </patternFill>
    </fill>
    <fill>
      <patternFill patternType="solid">
        <fgColor rgb="FFF3F3F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164" fontId="0" fillId="0" borderId="0" xfId="0" applyNumberFormat="1"/>
    <xf numFmtId="4" fontId="0" fillId="3" borderId="0" xfId="0" applyNumberFormat="1" applyFill="1"/>
    <xf numFmtId="0" fontId="0" fillId="3" borderId="0" xfId="0" applyFill="1"/>
    <xf numFmtId="164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2" width="11" customWidth="1"/>
    <col min="3" max="3" width="27" customWidth="1"/>
    <col min="4" max="5" width="13" customWidth="1"/>
    <col min="6" max="6" width="17" customWidth="1"/>
    <col min="7" max="7" width="13" customWidth="1"/>
    <col min="8" max="8" width="24" customWidth="1"/>
    <col min="9" max="9" width="23" customWidth="1"/>
    <col min="10" max="10" width="20" customWidth="1"/>
    <col min="11" max="11" width="33" customWidth="1"/>
    <col min="12" max="12" width="28" customWidth="1"/>
    <col min="13" max="13" width="25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13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</row>
    <row r="5" spans="1:13" x14ac:dyDescent="0.25">
      <c r="A5" t="s">
        <v>15</v>
      </c>
      <c r="B5" t="s">
        <v>16</v>
      </c>
      <c r="C5" t="s">
        <v>17</v>
      </c>
      <c r="D5" t="s">
        <v>18</v>
      </c>
      <c r="E5" s="5">
        <v>46254</v>
      </c>
      <c r="F5">
        <v>48000</v>
      </c>
      <c r="G5">
        <v>5</v>
      </c>
      <c r="H5">
        <v>49500</v>
      </c>
      <c r="I5" s="6">
        <f>IF(A5="","",SUMIFS('Claims'!$J:$J,'Claims'!$Q:$Q,A5))</f>
      </c>
      <c r="J5" s="6">
        <f>IF(A5="","",SUMIFS('Claims'!$S:$S,'Claims'!$Q:$Q,A5))</f>
      </c>
      <c r="K5" s="6">
        <f>IF(A5="","",SUMIFS('Retention'!$F:$F,'Retention'!$C:$C,A5)-SUMIFS('Retention'!$G:$G,'Retention'!$C:$C,A5))</f>
      </c>
      <c r="L5" s="6">
        <f>IF(A5="","",F5-I5)</f>
      </c>
      <c r="M5" s="6">
        <f>IF(OR(A5="",H5=""),"",H5-F5)</f>
      </c>
    </row>
    <row r="6" spans="1:13" x14ac:dyDescent="0.25">
      <c r="A6" t="s">
        <v>19</v>
      </c>
      <c r="B6" t="s">
        <v>16</v>
      </c>
      <c r="C6" t="s">
        <v>20</v>
      </c>
      <c r="D6" t="s">
        <v>21</v>
      </c>
      <c r="E6" s="5">
        <v>46259</v>
      </c>
      <c r="F6">
        <v>62000</v>
      </c>
      <c r="G6">
        <v>5</v>
      </c>
      <c r="I6" s="6">
        <f>IF(A6="","",SUMIFS('Claims'!$J:$J,'Claims'!$Q:$Q,A6))</f>
      </c>
      <c r="J6" s="6">
        <f>IF(A6="","",SUMIFS('Claims'!$S:$S,'Claims'!$Q:$Q,A6))</f>
      </c>
      <c r="K6" s="6">
        <f>IF(A6="","",SUMIFS('Retention'!$F:$F,'Retention'!$C:$C,A6)-SUMIFS('Retention'!$G:$G,'Retention'!$C:$C,A6))</f>
      </c>
      <c r="L6" s="6">
        <f>IF(A6="","",F6-I6)</f>
      </c>
      <c r="M6" s="6">
        <f>IF(OR(A6="",H6=""),"",H6-F6)</f>
      </c>
    </row>
    <row r="7" spans="1:13" x14ac:dyDescent="0.25">
      <c r="A7" t="s">
        <v>22</v>
      </c>
      <c r="B7" t="s">
        <v>23</v>
      </c>
      <c r="C7" t="s">
        <v>24</v>
      </c>
      <c r="D7" t="s">
        <v>25</v>
      </c>
      <c r="E7" s="5">
        <v>46275</v>
      </c>
      <c r="F7">
        <v>28400</v>
      </c>
      <c r="H7">
        <v>28400</v>
      </c>
      <c r="I7" s="6">
        <f>IF(A7="","",SUMIFS('Claims'!$J:$J,'Claims'!$Q:$Q,A7))</f>
      </c>
      <c r="J7" s="6">
        <f>IF(A7="","",SUMIFS('Claims'!$S:$S,'Claims'!$Q:$Q,A7))</f>
      </c>
      <c r="K7" s="6">
        <f>IF(A7="","",SUMIFS('Retention'!$F:$F,'Retention'!$C:$C,A7)-SUMIFS('Retention'!$G:$G,'Retention'!$C:$C,A7))</f>
      </c>
      <c r="L7" s="6">
        <f>IF(A7="","",F7-I7)</f>
      </c>
      <c r="M7" s="6">
        <f>IF(OR(A7="",H7=""),"",H7-F7)</f>
      </c>
    </row>
    <row r="8" spans="1:13" x14ac:dyDescent="0.25">
      <c r="I8" s="6">
        <f>IF(A8="","",SUMIFS('Claims'!$J:$J,'Claims'!$Q:$Q,A8))</f>
      </c>
      <c r="J8" s="6">
        <f>IF(A8="","",SUMIFS('Claims'!$S:$S,'Claims'!$Q:$Q,A8))</f>
      </c>
      <c r="K8" s="6">
        <f>IF(A8="","",SUMIFS('Retention'!$F:$F,'Retention'!$C:$C,A8)-SUMIFS('Retention'!$G:$G,'Retention'!$C:$C,A8))</f>
      </c>
      <c r="L8" s="6">
        <f>IF(A8="","",F8-I8)</f>
      </c>
      <c r="M8" s="6">
        <f>IF(OR(A8="",H8=""),"",H8-F8)</f>
      </c>
    </row>
    <row r="9" spans="1:13" x14ac:dyDescent="0.25">
      <c r="I9" s="6">
        <f>IF(A9="","",SUMIFS('Claims'!$J:$J,'Claims'!$Q:$Q,A9))</f>
      </c>
      <c r="J9" s="6">
        <f>IF(A9="","",SUMIFS('Claims'!$S:$S,'Claims'!$Q:$Q,A9))</f>
      </c>
      <c r="K9" s="6">
        <f>IF(A9="","",SUMIFS('Retention'!$F:$F,'Retention'!$C:$C,A9)-SUMIFS('Retention'!$G:$G,'Retention'!$C:$C,A9))</f>
      </c>
      <c r="L9" s="6">
        <f>IF(A9="","",F9-I9)</f>
      </c>
      <c r="M9" s="6">
        <f>IF(OR(A9="",H9=""),"",H9-F9)</f>
      </c>
    </row>
    <row r="10" spans="1:13" x14ac:dyDescent="0.25">
      <c r="I10" s="6">
        <f>IF(A10="","",SUMIFS('Claims'!$J:$J,'Claims'!$Q:$Q,A10))</f>
      </c>
      <c r="J10" s="6">
        <f>IF(A10="","",SUMIFS('Claims'!$S:$S,'Claims'!$Q:$Q,A10))</f>
      </c>
      <c r="K10" s="6">
        <f>IF(A10="","",SUMIFS('Retention'!$F:$F,'Retention'!$C:$C,A10)-SUMIFS('Retention'!$G:$G,'Retention'!$C:$C,A10))</f>
      </c>
      <c r="L10" s="6">
        <f>IF(A10="","",F10-I10)</f>
      </c>
      <c r="M10" s="6">
        <f>IF(OR(A10="",H10=""),"",H10-F10)</f>
      </c>
    </row>
    <row r="11" spans="1:13" x14ac:dyDescent="0.25">
      <c r="I11" s="6">
        <f>IF(A11="","",SUMIFS('Claims'!$J:$J,'Claims'!$Q:$Q,A11))</f>
      </c>
      <c r="J11" s="6">
        <f>IF(A11="","",SUMIFS('Claims'!$S:$S,'Claims'!$Q:$Q,A11))</f>
      </c>
      <c r="K11" s="6">
        <f>IF(A11="","",SUMIFS('Retention'!$F:$F,'Retention'!$C:$C,A11)-SUMIFS('Retention'!$G:$G,'Retention'!$C:$C,A11))</f>
      </c>
      <c r="L11" s="6">
        <f>IF(A11="","",F11-I11)</f>
      </c>
      <c r="M11" s="6">
        <f>IF(OR(A11="",H11=""),"",H11-F11)</f>
      </c>
    </row>
    <row r="12" spans="1:13" x14ac:dyDescent="0.25">
      <c r="I12" s="6">
        <f>IF(A12="","",SUMIFS('Claims'!$J:$J,'Claims'!$Q:$Q,A12))</f>
      </c>
      <c r="J12" s="6">
        <f>IF(A12="","",SUMIFS('Claims'!$S:$S,'Claims'!$Q:$Q,A12))</f>
      </c>
      <c r="K12" s="6">
        <f>IF(A12="","",SUMIFS('Retention'!$F:$F,'Retention'!$C:$C,A12)-SUMIFS('Retention'!$G:$G,'Retention'!$C:$C,A12))</f>
      </c>
      <c r="L12" s="6">
        <f>IF(A12="","",F12-I12)</f>
      </c>
      <c r="M12" s="6">
        <f>IF(OR(A12="",H12=""),"",H12-F12)</f>
      </c>
    </row>
    <row r="13" spans="1:13" x14ac:dyDescent="0.25">
      <c r="I13" s="6">
        <f>IF(A13="","",SUMIFS('Claims'!$J:$J,'Claims'!$Q:$Q,A13))</f>
      </c>
      <c r="J13" s="6">
        <f>IF(A13="","",SUMIFS('Claims'!$S:$S,'Claims'!$Q:$Q,A13))</f>
      </c>
      <c r="K13" s="6">
        <f>IF(A13="","",SUMIFS('Retention'!$F:$F,'Retention'!$C:$C,A13)-SUMIFS('Retention'!$G:$G,'Retention'!$C:$C,A13))</f>
      </c>
      <c r="L13" s="6">
        <f>IF(A13="","",F13-I13)</f>
      </c>
      <c r="M13" s="6">
        <f>IF(OR(A13="",H13=""),"",H13-F13)</f>
      </c>
    </row>
    <row r="14" spans="1:13" x14ac:dyDescent="0.25">
      <c r="I14" s="6">
        <f>IF(A14="","",SUMIFS('Claims'!$J:$J,'Claims'!$Q:$Q,A14))</f>
      </c>
      <c r="J14" s="6">
        <f>IF(A14="","",SUMIFS('Claims'!$S:$S,'Claims'!$Q:$Q,A14))</f>
      </c>
      <c r="K14" s="6">
        <f>IF(A14="","",SUMIFS('Retention'!$F:$F,'Retention'!$C:$C,A14)-SUMIFS('Retention'!$G:$G,'Retention'!$C:$C,A14))</f>
      </c>
      <c r="L14" s="6">
        <f>IF(A14="","",F14-I14)</f>
      </c>
      <c r="M14" s="6">
        <f>IF(OR(A14="",H14=""),"",H14-F14)</f>
      </c>
    </row>
    <row r="15" spans="1:13" x14ac:dyDescent="0.25">
      <c r="I15" s="6">
        <f>IF(A15="","",SUMIFS('Claims'!$J:$J,'Claims'!$Q:$Q,A15))</f>
      </c>
      <c r="J15" s="6">
        <f>IF(A15="","",SUMIFS('Claims'!$S:$S,'Claims'!$Q:$Q,A15))</f>
      </c>
      <c r="K15" s="6">
        <f>IF(A15="","",SUMIFS('Retention'!$F:$F,'Retention'!$C:$C,A15)-SUMIFS('Retention'!$G:$G,'Retention'!$C:$C,A15))</f>
      </c>
      <c r="L15" s="6">
        <f>IF(A15="","",F15-I15)</f>
      </c>
      <c r="M15" s="6">
        <f>IF(OR(A15="",H15=""),"",H15-F15)</f>
      </c>
    </row>
    <row r="16" spans="1:13" x14ac:dyDescent="0.25">
      <c r="I16" s="6">
        <f>IF(A16="","",SUMIFS('Claims'!$J:$J,'Claims'!$Q:$Q,A16))</f>
      </c>
      <c r="J16" s="6">
        <f>IF(A16="","",SUMIFS('Claims'!$S:$S,'Claims'!$Q:$Q,A16))</f>
      </c>
      <c r="K16" s="6">
        <f>IF(A16="","",SUMIFS('Retention'!$F:$F,'Retention'!$C:$C,A16)-SUMIFS('Retention'!$G:$G,'Retention'!$C:$C,A16))</f>
      </c>
      <c r="L16" s="6">
        <f>IF(A16="","",F16-I16)</f>
      </c>
      <c r="M16" s="6">
        <f>IF(OR(A16="",H16=""),"",H16-F16)</f>
      </c>
    </row>
    <row r="17" spans="1:13" x14ac:dyDescent="0.25">
      <c r="I17" s="6">
        <f>IF(A17="","",SUMIFS('Claims'!$J:$J,'Claims'!$Q:$Q,A17))</f>
      </c>
      <c r="J17" s="6">
        <f>IF(A17="","",SUMIFS('Claims'!$S:$S,'Claims'!$Q:$Q,A17))</f>
      </c>
      <c r="K17" s="6">
        <f>IF(A17="","",SUMIFS('Retention'!$F:$F,'Retention'!$C:$C,A17)-SUMIFS('Retention'!$G:$G,'Retention'!$C:$C,A17))</f>
      </c>
      <c r="L17" s="6">
        <f>IF(A17="","",F17-I17)</f>
      </c>
      <c r="M17" s="6">
        <f>IF(OR(A17="",H17=""),"",H17-F17)</f>
      </c>
    </row>
    <row r="18" spans="1:13" x14ac:dyDescent="0.25">
      <c r="I18" s="6">
        <f>IF(A18="","",SUMIFS('Claims'!$J:$J,'Claims'!$Q:$Q,A18))</f>
      </c>
      <c r="J18" s="6">
        <f>IF(A18="","",SUMIFS('Claims'!$S:$S,'Claims'!$Q:$Q,A18))</f>
      </c>
      <c r="K18" s="6">
        <f>IF(A18="","",SUMIFS('Retention'!$F:$F,'Retention'!$C:$C,A18)-SUMIFS('Retention'!$G:$G,'Retention'!$C:$C,A18))</f>
      </c>
      <c r="L18" s="6">
        <f>IF(A18="","",F18-I18)</f>
      </c>
      <c r="M18" s="6">
        <f>IF(OR(A18="",H18=""),"",H18-F18)</f>
      </c>
    </row>
    <row r="19" spans="1:13" x14ac:dyDescent="0.25">
      <c r="I19" s="6">
        <f>IF(A19="","",SUMIFS('Claims'!$J:$J,'Claims'!$Q:$Q,A19))</f>
      </c>
      <c r="J19" s="6">
        <f>IF(A19="","",SUMIFS('Claims'!$S:$S,'Claims'!$Q:$Q,A19))</f>
      </c>
      <c r="K19" s="6">
        <f>IF(A19="","",SUMIFS('Retention'!$F:$F,'Retention'!$C:$C,A19)-SUMIFS('Retention'!$G:$G,'Retention'!$C:$C,A19))</f>
      </c>
      <c r="L19" s="6">
        <f>IF(A19="","",F19-I19)</f>
      </c>
      <c r="M19" s="6">
        <f>IF(OR(A19="",H19=""),"",H19-F19)</f>
      </c>
    </row>
    <row r="20" spans="1:13" x14ac:dyDescent="0.25">
      <c r="I20" s="6">
        <f>IF(A20="","",SUMIFS('Claims'!$J:$J,'Claims'!$Q:$Q,A20))</f>
      </c>
      <c r="J20" s="6">
        <f>IF(A20="","",SUMIFS('Claims'!$S:$S,'Claims'!$Q:$Q,A20))</f>
      </c>
      <c r="K20" s="6">
        <f>IF(A20="","",SUMIFS('Retention'!$F:$F,'Retention'!$C:$C,A20)-SUMIFS('Retention'!$G:$G,'Retention'!$C:$C,A20))</f>
      </c>
      <c r="L20" s="6">
        <f>IF(A20="","",F20-I20)</f>
      </c>
      <c r="M20" s="6">
        <f>IF(OR(A20="",H20=""),"",H20-F20)</f>
      </c>
    </row>
    <row r="21" spans="1:13" x14ac:dyDescent="0.25">
      <c r="I21" s="6">
        <f>IF(A21="","",SUMIFS('Claims'!$J:$J,'Claims'!$Q:$Q,A21))</f>
      </c>
      <c r="J21" s="6">
        <f>IF(A21="","",SUMIFS('Claims'!$S:$S,'Claims'!$Q:$Q,A21))</f>
      </c>
      <c r="K21" s="6">
        <f>IF(A21="","",SUMIFS('Retention'!$F:$F,'Retention'!$C:$C,A21)-SUMIFS('Retention'!$G:$G,'Retention'!$C:$C,A21))</f>
      </c>
      <c r="L21" s="6">
        <f>IF(A21="","",F21-I21)</f>
      </c>
      <c r="M21" s="6">
        <f>IF(OR(A21="",H21=""),"",H21-F21)</f>
      </c>
    </row>
    <row r="22" spans="1:13" x14ac:dyDescent="0.25">
      <c r="I22" s="6">
        <f>IF(A22="","",SUMIFS('Claims'!$J:$J,'Claims'!$Q:$Q,A22))</f>
      </c>
      <c r="J22" s="6">
        <f>IF(A22="","",SUMIFS('Claims'!$S:$S,'Claims'!$Q:$Q,A22))</f>
      </c>
      <c r="K22" s="6">
        <f>IF(A22="","",SUMIFS('Retention'!$F:$F,'Retention'!$C:$C,A22)-SUMIFS('Retention'!$G:$G,'Retention'!$C:$C,A22))</f>
      </c>
      <c r="L22" s="6">
        <f>IF(A22="","",F22-I22)</f>
      </c>
      <c r="M22" s="6">
        <f>IF(OR(A22="",H22=""),"",H22-F22)</f>
      </c>
    </row>
    <row r="23" spans="1:13" x14ac:dyDescent="0.25">
      <c r="I23" s="6">
        <f>IF(A23="","",SUMIFS('Claims'!$J:$J,'Claims'!$Q:$Q,A23))</f>
      </c>
      <c r="J23" s="6">
        <f>IF(A23="","",SUMIFS('Claims'!$S:$S,'Claims'!$Q:$Q,A23))</f>
      </c>
      <c r="K23" s="6">
        <f>IF(A23="","",SUMIFS('Retention'!$F:$F,'Retention'!$C:$C,A23)-SUMIFS('Retention'!$G:$G,'Retention'!$C:$C,A23))</f>
      </c>
      <c r="L23" s="6">
        <f>IF(A23="","",F23-I23)</f>
      </c>
      <c r="M23" s="6">
        <f>IF(OR(A23="",H23=""),"",H23-F23)</f>
      </c>
    </row>
    <row r="24" spans="1:13" x14ac:dyDescent="0.25">
      <c r="I24" s="6">
        <f>IF(A24="","",SUMIFS('Claims'!$J:$J,'Claims'!$Q:$Q,A24))</f>
      </c>
      <c r="J24" s="6">
        <f>IF(A24="","",SUMIFS('Claims'!$S:$S,'Claims'!$Q:$Q,A24))</f>
      </c>
      <c r="K24" s="6">
        <f>IF(A24="","",SUMIFS('Retention'!$F:$F,'Retention'!$C:$C,A24)-SUMIFS('Retention'!$G:$G,'Retention'!$C:$C,A24))</f>
      </c>
      <c r="L24" s="6">
        <f>IF(A24="","",F24-I24)</f>
      </c>
      <c r="M24" s="6">
        <f>IF(OR(A24="",H24=""),"",H24-F24)</f>
      </c>
    </row>
    <row r="25" spans="1:13" x14ac:dyDescent="0.25">
      <c r="I25" s="6">
        <f>IF(A25="","",SUMIFS('Claims'!$J:$J,'Claims'!$Q:$Q,A25))</f>
      </c>
      <c r="J25" s="6">
        <f>IF(A25="","",SUMIFS('Claims'!$S:$S,'Claims'!$Q:$Q,A25))</f>
      </c>
      <c r="K25" s="6">
        <f>IF(A25="","",SUMIFS('Retention'!$F:$F,'Retention'!$C:$C,A25)-SUMIFS('Retention'!$G:$G,'Retention'!$C:$C,A25))</f>
      </c>
      <c r="L25" s="6">
        <f>IF(A25="","",F25-I25)</f>
      </c>
      <c r="M25" s="6">
        <f>IF(OR(A25="",H25=""),"",H25-F25)</f>
      </c>
    </row>
    <row r="26" spans="1:13" x14ac:dyDescent="0.25">
      <c r="I26" s="6">
        <f>IF(A26="","",SUMIFS('Claims'!$J:$J,'Claims'!$Q:$Q,A26))</f>
      </c>
      <c r="J26" s="6">
        <f>IF(A26="","",SUMIFS('Claims'!$S:$S,'Claims'!$Q:$Q,A26))</f>
      </c>
      <c r="K26" s="6">
        <f>IF(A26="","",SUMIFS('Retention'!$F:$F,'Retention'!$C:$C,A26)-SUMIFS('Retention'!$G:$G,'Retention'!$C:$C,A26))</f>
      </c>
      <c r="L26" s="6">
        <f>IF(A26="","",F26-I26)</f>
      </c>
      <c r="M26" s="6">
        <f>IF(OR(A26="",H26=""),"",H26-F26)</f>
      </c>
    </row>
    <row r="27" spans="1:13" x14ac:dyDescent="0.25">
      <c r="I27" s="6">
        <f>IF(A27="","",SUMIFS('Claims'!$J:$J,'Claims'!$Q:$Q,A27))</f>
      </c>
      <c r="J27" s="6">
        <f>IF(A27="","",SUMIFS('Claims'!$S:$S,'Claims'!$Q:$Q,A27))</f>
      </c>
      <c r="K27" s="6">
        <f>IF(A27="","",SUMIFS('Retention'!$F:$F,'Retention'!$C:$C,A27)-SUMIFS('Retention'!$G:$G,'Retention'!$C:$C,A27))</f>
      </c>
      <c r="L27" s="6">
        <f>IF(A27="","",F27-I27)</f>
      </c>
      <c r="M27" s="6">
        <f>IF(OR(A27="",H27=""),"",H27-F27)</f>
      </c>
    </row>
    <row r="28" spans="1:13" x14ac:dyDescent="0.25">
      <c r="I28" s="6">
        <f>IF(A28="","",SUMIFS('Claims'!$J:$J,'Claims'!$Q:$Q,A28))</f>
      </c>
      <c r="J28" s="6">
        <f>IF(A28="","",SUMIFS('Claims'!$S:$S,'Claims'!$Q:$Q,A28))</f>
      </c>
      <c r="K28" s="6">
        <f>IF(A28="","",SUMIFS('Retention'!$F:$F,'Retention'!$C:$C,A28)-SUMIFS('Retention'!$G:$G,'Retention'!$C:$C,A28))</f>
      </c>
      <c r="L28" s="6">
        <f>IF(A28="","",F28-I28)</f>
      </c>
      <c r="M28" s="6">
        <f>IF(OR(A28="",H28=""),"",H28-F28)</f>
      </c>
    </row>
    <row r="29" spans="1:13" x14ac:dyDescent="0.25">
      <c r="I29" s="6">
        <f>IF(A29="","",SUMIFS('Claims'!$J:$J,'Claims'!$Q:$Q,A29))</f>
      </c>
      <c r="J29" s="6">
        <f>IF(A29="","",SUMIFS('Claims'!$S:$S,'Claims'!$Q:$Q,A29))</f>
      </c>
      <c r="K29" s="6">
        <f>IF(A29="","",SUMIFS('Retention'!$F:$F,'Retention'!$C:$C,A29)-SUMIFS('Retention'!$G:$G,'Retention'!$C:$C,A29))</f>
      </c>
      <c r="L29" s="6">
        <f>IF(A29="","",F29-I29)</f>
      </c>
      <c r="M29" s="6">
        <f>IF(OR(A29="",H29=""),"",H29-F29)</f>
      </c>
    </row>
    <row r="30" spans="1:13" x14ac:dyDescent="0.25">
      <c r="I30" s="6">
        <f>IF(A30="","",SUMIFS('Claims'!$J:$J,'Claims'!$Q:$Q,A30))</f>
      </c>
      <c r="J30" s="6">
        <f>IF(A30="","",SUMIFS('Claims'!$S:$S,'Claims'!$Q:$Q,A30))</f>
      </c>
      <c r="K30" s="6">
        <f>IF(A30="","",SUMIFS('Retention'!$F:$F,'Retention'!$C:$C,A30)-SUMIFS('Retention'!$G:$G,'Retention'!$C:$C,A30))</f>
      </c>
      <c r="L30" s="6">
        <f>IF(A30="","",F30-I30)</f>
      </c>
      <c r="M30" s="6">
        <f>IF(OR(A30="",H30=""),"",H30-F30)</f>
      </c>
    </row>
    <row r="31" spans="1:13" x14ac:dyDescent="0.25">
      <c r="I31" s="6">
        <f>IF(A31="","",SUMIFS('Claims'!$J:$J,'Claims'!$Q:$Q,A31))</f>
      </c>
      <c r="J31" s="6">
        <f>IF(A31="","",SUMIFS('Claims'!$S:$S,'Claims'!$Q:$Q,A31))</f>
      </c>
      <c r="K31" s="6">
        <f>IF(A31="","",SUMIFS('Retention'!$F:$F,'Retention'!$C:$C,A31)-SUMIFS('Retention'!$G:$G,'Retention'!$C:$C,A31))</f>
      </c>
      <c r="L31" s="6">
        <f>IF(A31="","",F31-I31)</f>
      </c>
      <c r="M31" s="6">
        <f>IF(OR(A31="",H31=""),"",H31-F31)</f>
      </c>
    </row>
    <row r="32" spans="1:13" x14ac:dyDescent="0.25">
      <c r="I32" s="6">
        <f>IF(A32="","",SUMIFS('Claims'!$J:$J,'Claims'!$Q:$Q,A32))</f>
      </c>
      <c r="J32" s="6">
        <f>IF(A32="","",SUMIFS('Claims'!$S:$S,'Claims'!$Q:$Q,A32))</f>
      </c>
      <c r="K32" s="6">
        <f>IF(A32="","",SUMIFS('Retention'!$F:$F,'Retention'!$C:$C,A32)-SUMIFS('Retention'!$G:$G,'Retention'!$C:$C,A32))</f>
      </c>
      <c r="L32" s="6">
        <f>IF(A32="","",F32-I32)</f>
      </c>
      <c r="M32" s="6">
        <f>IF(OR(A32="",H32=""),"",H32-F32)</f>
      </c>
    </row>
    <row r="33" spans="1:13" x14ac:dyDescent="0.25">
      <c r="I33" s="6">
        <f>IF(A33="","",SUMIFS('Claims'!$J:$J,'Claims'!$Q:$Q,A33))</f>
      </c>
      <c r="J33" s="6">
        <f>IF(A33="","",SUMIFS('Claims'!$S:$S,'Claims'!$Q:$Q,A33))</f>
      </c>
      <c r="K33" s="6">
        <f>IF(A33="","",SUMIFS('Retention'!$F:$F,'Retention'!$C:$C,A33)-SUMIFS('Retention'!$G:$G,'Retention'!$C:$C,A33))</f>
      </c>
      <c r="L33" s="6">
        <f>IF(A33="","",F33-I33)</f>
      </c>
      <c r="M33" s="6">
        <f>IF(OR(A33="",H33=""),"",H33-F33)</f>
      </c>
    </row>
    <row r="34" spans="1:13" x14ac:dyDescent="0.25">
      <c r="I34" s="6">
        <f>IF(A34="","",SUMIFS('Claims'!$J:$J,'Claims'!$Q:$Q,A34))</f>
      </c>
      <c r="J34" s="6">
        <f>IF(A34="","",SUMIFS('Claims'!$S:$S,'Claims'!$Q:$Q,A34))</f>
      </c>
      <c r="K34" s="6">
        <f>IF(A34="","",SUMIFS('Retention'!$F:$F,'Retention'!$C:$C,A34)-SUMIFS('Retention'!$G:$G,'Retention'!$C:$C,A34))</f>
      </c>
      <c r="L34" s="6">
        <f>IF(A34="","",F34-I34)</f>
      </c>
      <c r="M34" s="6">
        <f>IF(OR(A34="",H34=""),"",H34-F34)</f>
      </c>
    </row>
    <row r="35" spans="1:13" x14ac:dyDescent="0.25">
      <c r="I35" s="6">
        <f>IF(A35="","",SUMIFS('Claims'!$J:$J,'Claims'!$Q:$Q,A35))</f>
      </c>
      <c r="J35" s="6">
        <f>IF(A35="","",SUMIFS('Claims'!$S:$S,'Claims'!$Q:$Q,A35))</f>
      </c>
      <c r="K35" s="6">
        <f>IF(A35="","",SUMIFS('Retention'!$F:$F,'Retention'!$C:$C,A35)-SUMIFS('Retention'!$G:$G,'Retention'!$C:$C,A35))</f>
      </c>
      <c r="L35" s="6">
        <f>IF(A35="","",F35-I35)</f>
      </c>
      <c r="M35" s="6">
        <f>IF(OR(A35="",H35=""),"",H35-F35)</f>
      </c>
    </row>
    <row r="36" spans="1:13" x14ac:dyDescent="0.25">
      <c r="I36" s="6">
        <f>IF(A36="","",SUMIFS('Claims'!$J:$J,'Claims'!$Q:$Q,A36))</f>
      </c>
      <c r="J36" s="6">
        <f>IF(A36="","",SUMIFS('Claims'!$S:$S,'Claims'!$Q:$Q,A36))</f>
      </c>
      <c r="K36" s="6">
        <f>IF(A36="","",SUMIFS('Retention'!$F:$F,'Retention'!$C:$C,A36)-SUMIFS('Retention'!$G:$G,'Retention'!$C:$C,A36))</f>
      </c>
      <c r="L36" s="6">
        <f>IF(A36="","",F36-I36)</f>
      </c>
      <c r="M36" s="6">
        <f>IF(OR(A36="",H36=""),"",H36-F36)</f>
      </c>
    </row>
    <row r="37" spans="1:13" x14ac:dyDescent="0.25">
      <c r="I37" s="6">
        <f>IF(A37="","",SUMIFS('Claims'!$J:$J,'Claims'!$Q:$Q,A37))</f>
      </c>
      <c r="J37" s="6">
        <f>IF(A37="","",SUMIFS('Claims'!$S:$S,'Claims'!$Q:$Q,A37))</f>
      </c>
      <c r="K37" s="6">
        <f>IF(A37="","",SUMIFS('Retention'!$F:$F,'Retention'!$C:$C,A37)-SUMIFS('Retention'!$G:$G,'Retention'!$C:$C,A37))</f>
      </c>
      <c r="L37" s="6">
        <f>IF(A37="","",F37-I37)</f>
      </c>
      <c r="M37" s="6">
        <f>IF(OR(A37="",H37=""),"",H37-F37)</f>
      </c>
    </row>
    <row r="38" spans="1:13" x14ac:dyDescent="0.25">
      <c r="I38" s="6">
        <f>IF(A38="","",SUMIFS('Claims'!$J:$J,'Claims'!$Q:$Q,A38))</f>
      </c>
      <c r="J38" s="6">
        <f>IF(A38="","",SUMIFS('Claims'!$S:$S,'Claims'!$Q:$Q,A38))</f>
      </c>
      <c r="K38" s="6">
        <f>IF(A38="","",SUMIFS('Retention'!$F:$F,'Retention'!$C:$C,A38)-SUMIFS('Retention'!$G:$G,'Retention'!$C:$C,A38))</f>
      </c>
      <c r="L38" s="6">
        <f>IF(A38="","",F38-I38)</f>
      </c>
      <c r="M38" s="6">
        <f>IF(OR(A38="",H38=""),"",H38-F38)</f>
      </c>
    </row>
    <row r="39" spans="1:13" x14ac:dyDescent="0.25">
      <c r="I39" s="6">
        <f>IF(A39="","",SUMIFS('Claims'!$J:$J,'Claims'!$Q:$Q,A39))</f>
      </c>
      <c r="J39" s="6">
        <f>IF(A39="","",SUMIFS('Claims'!$S:$S,'Claims'!$Q:$Q,A39))</f>
      </c>
      <c r="K39" s="6">
        <f>IF(A39="","",SUMIFS('Retention'!$F:$F,'Retention'!$C:$C,A39)-SUMIFS('Retention'!$G:$G,'Retention'!$C:$C,A39))</f>
      </c>
      <c r="L39" s="6">
        <f>IF(A39="","",F39-I39)</f>
      </c>
      <c r="M39" s="6">
        <f>IF(OR(A39="",H39=""),"",H39-F39)</f>
      </c>
    </row>
    <row r="40" spans="1:13" x14ac:dyDescent="0.25">
      <c r="I40" s="6">
        <f>IF(A40="","",SUMIFS('Claims'!$J:$J,'Claims'!$Q:$Q,A40))</f>
      </c>
      <c r="J40" s="6">
        <f>IF(A40="","",SUMIFS('Claims'!$S:$S,'Claims'!$Q:$Q,A40))</f>
      </c>
      <c r="K40" s="6">
        <f>IF(A40="","",SUMIFS('Retention'!$F:$F,'Retention'!$C:$C,A40)-SUMIFS('Retention'!$G:$G,'Retention'!$C:$C,A40))</f>
      </c>
      <c r="L40" s="6">
        <f>IF(A40="","",F40-I40)</f>
      </c>
      <c r="M40" s="6">
        <f>IF(OR(A40="",H40=""),"",H40-F40)</f>
      </c>
    </row>
    <row r="41" spans="1:13" x14ac:dyDescent="0.25">
      <c r="I41" s="6">
        <f>IF(A41="","",SUMIFS('Claims'!$J:$J,'Claims'!$Q:$Q,A41))</f>
      </c>
      <c r="J41" s="6">
        <f>IF(A41="","",SUMIFS('Claims'!$S:$S,'Claims'!$Q:$Q,A41))</f>
      </c>
      <c r="K41" s="6">
        <f>IF(A41="","",SUMIFS('Retention'!$F:$F,'Retention'!$C:$C,A41)-SUMIFS('Retention'!$G:$G,'Retention'!$C:$C,A41))</f>
      </c>
      <c r="L41" s="6">
        <f>IF(A41="","",F41-I41)</f>
      </c>
      <c r="M41" s="6">
        <f>IF(OR(A41="",H41=""),"",H41-F41)</f>
      </c>
    </row>
    <row r="42" spans="1:13" x14ac:dyDescent="0.25">
      <c r="I42" s="6">
        <f>IF(A42="","",SUMIFS('Claims'!$J:$J,'Claims'!$Q:$Q,A42))</f>
      </c>
      <c r="J42" s="6">
        <f>IF(A42="","",SUMIFS('Claims'!$S:$S,'Claims'!$Q:$Q,A42))</f>
      </c>
      <c r="K42" s="6">
        <f>IF(A42="","",SUMIFS('Retention'!$F:$F,'Retention'!$C:$C,A42)-SUMIFS('Retention'!$G:$G,'Retention'!$C:$C,A42))</f>
      </c>
      <c r="L42" s="6">
        <f>IF(A42="","",F42-I42)</f>
      </c>
      <c r="M42" s="6">
        <f>IF(OR(A42="",H42=""),"",H42-F42)</f>
      </c>
    </row>
    <row r="43" spans="1:13" x14ac:dyDescent="0.25">
      <c r="I43" s="6">
        <f>IF(A43="","",SUMIFS('Claims'!$J:$J,'Claims'!$Q:$Q,A43))</f>
      </c>
      <c r="J43" s="6">
        <f>IF(A43="","",SUMIFS('Claims'!$S:$S,'Claims'!$Q:$Q,A43))</f>
      </c>
      <c r="K43" s="6">
        <f>IF(A43="","",SUMIFS('Retention'!$F:$F,'Retention'!$C:$C,A43)-SUMIFS('Retention'!$G:$G,'Retention'!$C:$C,A43))</f>
      </c>
      <c r="L43" s="6">
        <f>IF(A43="","",F43-I43)</f>
      </c>
      <c r="M43" s="6">
        <f>IF(OR(A43="",H43=""),"",H43-F43)</f>
      </c>
    </row>
    <row r="44" spans="1:13" x14ac:dyDescent="0.25">
      <c r="I44" s="6">
        <f>IF(A44="","",SUMIFS('Claims'!$J:$J,'Claims'!$Q:$Q,A44))</f>
      </c>
      <c r="J44" s="6">
        <f>IF(A44="","",SUMIFS('Claims'!$S:$S,'Claims'!$Q:$Q,A44))</f>
      </c>
      <c r="K44" s="6">
        <f>IF(A44="","",SUMIFS('Retention'!$F:$F,'Retention'!$C:$C,A44)-SUMIFS('Retention'!$G:$G,'Retention'!$C:$C,A44))</f>
      </c>
      <c r="L44" s="6">
        <f>IF(A44="","",F44-I44)</f>
      </c>
      <c r="M44" s="6">
        <f>IF(OR(A44="",H44=""),"",H44-F44)</f>
      </c>
    </row>
    <row r="45" spans="1:13" x14ac:dyDescent="0.25">
      <c r="I45" s="6">
        <f>IF(A45="","",SUMIFS('Claims'!$J:$J,'Claims'!$Q:$Q,A45))</f>
      </c>
      <c r="J45" s="6">
        <f>IF(A45="","",SUMIFS('Claims'!$S:$S,'Claims'!$Q:$Q,A45))</f>
      </c>
      <c r="K45" s="6">
        <f>IF(A45="","",SUMIFS('Retention'!$F:$F,'Retention'!$C:$C,A45)-SUMIFS('Retention'!$G:$G,'Retention'!$C:$C,A45))</f>
      </c>
      <c r="L45" s="6">
        <f>IF(A45="","",F45-I45)</f>
      </c>
      <c r="M45" s="6">
        <f>IF(OR(A45="",H45=""),"",H45-F45)</f>
      </c>
    </row>
    <row r="46" spans="1:13" x14ac:dyDescent="0.25">
      <c r="I46" s="6">
        <f>IF(A46="","",SUMIFS('Claims'!$J:$J,'Claims'!$Q:$Q,A46))</f>
      </c>
      <c r="J46" s="6">
        <f>IF(A46="","",SUMIFS('Claims'!$S:$S,'Claims'!$Q:$Q,A46))</f>
      </c>
      <c r="K46" s="6">
        <f>IF(A46="","",SUMIFS('Retention'!$F:$F,'Retention'!$C:$C,A46)-SUMIFS('Retention'!$G:$G,'Retention'!$C:$C,A46))</f>
      </c>
      <c r="L46" s="6">
        <f>IF(A46="","",F46-I46)</f>
      </c>
      <c r="M46" s="6">
        <f>IF(OR(A46="",H46=""),"",H46-F46)</f>
      </c>
    </row>
    <row r="47" spans="1:13" x14ac:dyDescent="0.25">
      <c r="I47" s="6">
        <f>IF(A47="","",SUMIFS('Claims'!$J:$J,'Claims'!$Q:$Q,A47))</f>
      </c>
      <c r="J47" s="6">
        <f>IF(A47="","",SUMIFS('Claims'!$S:$S,'Claims'!$Q:$Q,A47))</f>
      </c>
      <c r="K47" s="6">
        <f>IF(A47="","",SUMIFS('Retention'!$F:$F,'Retention'!$C:$C,A47)-SUMIFS('Retention'!$G:$G,'Retention'!$C:$C,A47))</f>
      </c>
      <c r="L47" s="6">
        <f>IF(A47="","",F47-I47)</f>
      </c>
      <c r="M47" s="6">
        <f>IF(OR(A47="",H47=""),"",H47-F47)</f>
      </c>
    </row>
    <row r="49" spans="1:1" s="2" customFormat="1" x14ac:dyDescent="0.25">
      <c r="A49" s="2" t="s">
        <v>26</v>
      </c>
    </row>
  </sheetData>
  <dataValidations count="2">
    <dataValidation type="list" allowBlank="1" sqref="B10:B47">
      <formula1>"Subcontract,Order"</formula1>
    </dataValidation>
    <dataValidation type="list" allowBlank="1" sqref="B5:B47">
      <formula1>"Subcontract,Order"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1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5" width="11" customWidth="1"/>
    <col min="6" max="6" width="12" customWidth="1"/>
    <col min="7" max="7" width="13" customWidth="1"/>
    <col min="8" max="8" width="14" customWidth="1"/>
    <col min="9" max="9" width="13" customWidth="1"/>
    <col min="10" max="10" width="18" customWidth="1"/>
    <col min="11" max="11" width="20" customWidth="1"/>
    <col min="12" max="12" width="15" customWidth="1"/>
    <col min="13" max="13" width="11" customWidth="1"/>
    <col min="14" max="14" width="27" customWidth="1"/>
    <col min="15" max="15" width="20" customWidth="1"/>
    <col min="16" max="17" width="11" customWidth="1"/>
    <col min="18" max="18" width="18" customWidth="1"/>
    <col min="19" max="19" width="13" customWidth="1"/>
    <col min="20" max="20" width="35" customWidth="1"/>
    <col min="21" max="21" width="31" customWidth="1"/>
    <col min="22" max="22" width="11" customWidth="1"/>
  </cols>
  <sheetData>
    <row r="1" spans="1:1" s="1" customFormat="1" x14ac:dyDescent="0.25">
      <c r="A1" s="1" t="s">
        <v>27</v>
      </c>
    </row>
    <row r="2" spans="1:1" s="2" customFormat="1" x14ac:dyDescent="0.25">
      <c r="A2" s="2" t="s">
        <v>28</v>
      </c>
    </row>
    <row r="4" spans="1:22" s="3" customFormat="1" x14ac:dyDescent="0.25">
      <c r="A4" s="4" t="s">
        <v>29</v>
      </c>
      <c r="B4" s="4" t="s">
        <v>30</v>
      </c>
      <c r="C4" s="4" t="s">
        <v>31</v>
      </c>
      <c r="D4" s="4" t="s">
        <v>32</v>
      </c>
      <c r="E4" s="4" t="s">
        <v>33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39</v>
      </c>
      <c r="L4" s="4" t="s">
        <v>40</v>
      </c>
      <c r="M4" s="4" t="s">
        <v>41</v>
      </c>
      <c r="N4" s="4" t="s">
        <v>42</v>
      </c>
      <c r="O4" s="4" t="s">
        <v>43</v>
      </c>
      <c r="P4" s="4" t="s">
        <v>44</v>
      </c>
      <c r="Q4" s="4" t="s">
        <v>2</v>
      </c>
      <c r="R4" s="4" t="s">
        <v>45</v>
      </c>
      <c r="S4" s="4" t="s">
        <v>46</v>
      </c>
      <c r="T4" s="4" t="s">
        <v>47</v>
      </c>
      <c r="U4" s="4" t="s">
        <v>48</v>
      </c>
      <c r="V4" s="4" t="s">
        <v>49</v>
      </c>
    </row>
    <row r="5" spans="1:22" x14ac:dyDescent="0.25">
      <c r="A5" t="s">
        <v>50</v>
      </c>
      <c r="B5" t="s">
        <v>51</v>
      </c>
      <c r="C5" t="s">
        <v>52</v>
      </c>
      <c r="D5" t="s">
        <v>53</v>
      </c>
      <c r="E5" t="s">
        <v>54</v>
      </c>
      <c r="F5" s="5">
        <v>46295</v>
      </c>
      <c r="G5" s="5">
        <v>46296</v>
      </c>
      <c r="H5" s="5">
        <v>46325</v>
      </c>
      <c r="I5" s="5">
        <v>46325</v>
      </c>
      <c r="J5">
        <v>77700</v>
      </c>
      <c r="K5">
        <v>77700</v>
      </c>
      <c r="L5">
        <v>73815</v>
      </c>
      <c r="M5" s="5">
        <v>46324</v>
      </c>
      <c r="N5">
        <v>3885</v>
      </c>
      <c r="O5">
        <v>0</v>
      </c>
      <c r="R5" s="6">
        <f>IF(A5="","",IF(K5&lt;&gt;"",K5,""))</f>
      </c>
      <c r="S5" s="6">
        <f>IF(A5="","",N(L5))</f>
      </c>
      <c r="T5" s="6">
        <f>IF(OR(J5="",R5=""),"",J5-R5)</f>
      </c>
      <c r="U5" s="6">
        <f>IF(A5="","",IF(R5="",J5,R5)-N(S5)-N(N5))</f>
      </c>
      <c r="V5" s="7">
        <f>IF(A5="","",IF(AND(N(S5)&gt;0,N(S5)+N(N5)&gt;=IF(R5="",J5,R5)-0.005),"Paid",IF(AND(R5="",H5&lt;&gt;"",TODAY()&gt;H5),"Schedule date passed: none recorded",IF(AND(I5&lt;&gt;"",TODAY()&gt;I5),"Payment date passed: not paid in full",IF(R5&lt;&gt;"","Scheduled","Open")))))</f>
      </c>
    </row>
    <row r="6" spans="1:22" x14ac:dyDescent="0.25">
      <c r="A6" t="s">
        <v>55</v>
      </c>
      <c r="B6" t="s">
        <v>51</v>
      </c>
      <c r="C6" t="s">
        <v>52</v>
      </c>
      <c r="D6" t="s">
        <v>53</v>
      </c>
      <c r="E6" t="s">
        <v>54</v>
      </c>
      <c r="F6" s="5">
        <v>46326</v>
      </c>
      <c r="G6" s="5">
        <v>46328</v>
      </c>
      <c r="H6" s="5">
        <v>46356</v>
      </c>
      <c r="I6" s="5">
        <v>46356</v>
      </c>
      <c r="J6">
        <v>68020</v>
      </c>
      <c r="R6" s="6">
        <f>IF(A6="","",IF(K6&lt;&gt;"",K6,""))</f>
      </c>
      <c r="S6" s="6">
        <f>IF(A6="","",N(L6))</f>
      </c>
      <c r="T6" s="6">
        <f>IF(OR(J6="",R6=""),"",J6-R6)</f>
      </c>
      <c r="U6" s="6">
        <f>IF(A6="","",IF(R6="",J6,R6)-N(S6)-N(N6))</f>
      </c>
      <c r="V6" s="7">
        <f>IF(A6="","",IF(AND(N(S6)&gt;0,N(S6)+N(N6)&gt;=IF(R6="",J6,R6)-0.005),"Paid",IF(AND(R6="",H6&lt;&gt;"",TODAY()&gt;H6),"Schedule date passed: none recorded",IF(AND(I6&lt;&gt;"",TODAY()&gt;I6),"Payment date passed: not paid in full",IF(R6&lt;&gt;"","Scheduled","Open")))))</f>
      </c>
    </row>
    <row r="7" spans="1:22" x14ac:dyDescent="0.25">
      <c r="A7" t="s">
        <v>56</v>
      </c>
      <c r="B7" t="s">
        <v>57</v>
      </c>
      <c r="C7" t="s">
        <v>52</v>
      </c>
      <c r="D7" t="s">
        <v>17</v>
      </c>
      <c r="E7" t="s">
        <v>53</v>
      </c>
      <c r="F7" s="5">
        <v>46265</v>
      </c>
      <c r="G7" s="5">
        <v>46266</v>
      </c>
      <c r="H7" s="5">
        <v>46294</v>
      </c>
      <c r="I7" s="5">
        <v>46294</v>
      </c>
      <c r="J7">
        <v>6000</v>
      </c>
      <c r="Q7" t="s">
        <v>15</v>
      </c>
      <c r="R7" s="6">
        <f>IF(A7="","",IF(K7&lt;&gt;"",K7,""))</f>
      </c>
      <c r="S7" s="6">
        <f>IF(A7="","",N(L7))</f>
      </c>
      <c r="T7" s="6">
        <f>IF(OR(J7="",R7=""),"",J7-R7)</f>
      </c>
      <c r="U7" s="6">
        <f>IF(A7="","",IF(R7="",J7,R7)-N(S7)-N(N7))</f>
      </c>
      <c r="V7" s="7">
        <f>IF(A7="","",IF(AND(N(S7)&gt;0,N(S7)+N(N7)&gt;=IF(R7="",J7,R7)-0.005),"Paid",IF(AND(R7="",H7&lt;&gt;"",TODAY()&gt;H7),"Schedule date passed: none recorded",IF(AND(I7&lt;&gt;"",TODAY()&gt;I7),"Payment date passed: not paid in full",IF(R7&lt;&gt;"","Scheduled","Open")))))</f>
      </c>
    </row>
    <row r="8" spans="1:22" x14ac:dyDescent="0.25">
      <c r="A8" t="s">
        <v>58</v>
      </c>
      <c r="B8" t="s">
        <v>57</v>
      </c>
      <c r="C8" t="s">
        <v>52</v>
      </c>
      <c r="D8" t="s">
        <v>20</v>
      </c>
      <c r="E8" t="s">
        <v>53</v>
      </c>
      <c r="F8" s="5">
        <v>46295</v>
      </c>
      <c r="G8" s="5">
        <v>46296</v>
      </c>
      <c r="H8" s="5">
        <v>46325</v>
      </c>
      <c r="I8" s="5">
        <v>46325</v>
      </c>
      <c r="J8">
        <v>24000</v>
      </c>
      <c r="K8">
        <v>22500</v>
      </c>
      <c r="L8">
        <v>21375</v>
      </c>
      <c r="M8" s="5">
        <v>46324</v>
      </c>
      <c r="N8">
        <v>1125</v>
      </c>
      <c r="O8">
        <v>0</v>
      </c>
      <c r="Q8" t="s">
        <v>19</v>
      </c>
      <c r="R8" s="6">
        <f>IF(A8="","",IF(K8&lt;&gt;"",K8,""))</f>
      </c>
      <c r="S8" s="6">
        <f>IF(A8="","",N(L8))</f>
      </c>
      <c r="T8" s="6">
        <f>IF(OR(J8="",R8=""),"",J8-R8)</f>
      </c>
      <c r="U8" s="6">
        <f>IF(A8="","",IF(R8="",J8,R8)-N(S8)-N(N8))</f>
      </c>
      <c r="V8" s="7">
        <f>IF(A8="","",IF(AND(N(S8)&gt;0,N(S8)+N(N8)&gt;=IF(R8="",J8,R8)-0.005),"Paid",IF(AND(R8="",H8&lt;&gt;"",TODAY()&gt;H8),"Schedule date passed: none recorded",IF(AND(I8&lt;&gt;"",TODAY()&gt;I8),"Payment date passed: not paid in full",IF(R8&lt;&gt;"","Scheduled","Open")))))</f>
      </c>
    </row>
    <row r="9" spans="1:22" x14ac:dyDescent="0.25">
      <c r="A9" t="s">
        <v>59</v>
      </c>
      <c r="B9" t="s">
        <v>57</v>
      </c>
      <c r="C9" t="s">
        <v>52</v>
      </c>
      <c r="D9" t="s">
        <v>17</v>
      </c>
      <c r="E9" t="s">
        <v>53</v>
      </c>
      <c r="F9" s="5">
        <v>46326</v>
      </c>
      <c r="G9" s="5">
        <v>46328</v>
      </c>
      <c r="H9" s="5">
        <v>46356</v>
      </c>
      <c r="I9" s="5">
        <v>46356</v>
      </c>
      <c r="J9">
        <v>9500</v>
      </c>
      <c r="Q9" t="s">
        <v>15</v>
      </c>
      <c r="R9" s="6">
        <f>IF(A9="","",IF(K9&lt;&gt;"",K9,""))</f>
      </c>
      <c r="S9" s="6">
        <f>IF(A9="","",N(L9))</f>
      </c>
      <c r="T9" s="6">
        <f>IF(OR(J9="",R9=""),"",J9-R9)</f>
      </c>
      <c r="U9" s="6">
        <f>IF(A9="","",IF(R9="",J9,R9)-N(S9)-N(N9))</f>
      </c>
      <c r="V9" s="7">
        <f>IF(A9="","",IF(AND(N(S9)&gt;0,N(S9)+N(N9)&gt;=IF(R9="",J9,R9)-0.005),"Paid",IF(AND(R9="",H9&lt;&gt;"",TODAY()&gt;H9),"Schedule date passed: none recorded",IF(AND(I9&lt;&gt;"",TODAY()&gt;I9),"Payment date passed: not paid in full",IF(R9&lt;&gt;"","Scheduled","Open")))))</f>
      </c>
    </row>
    <row r="10" spans="1:22" x14ac:dyDescent="0.25">
      <c r="R10" s="6">
        <f>IF(A10="","",IF(K10&lt;&gt;"",K10,""))</f>
      </c>
      <c r="S10" s="6">
        <f>IF(A10="","",N(L10))</f>
      </c>
      <c r="T10" s="6">
        <f>IF(OR(J10="",R10=""),"",J10-R10)</f>
      </c>
      <c r="U10" s="6">
        <f>IF(A10="","",IF(R10="",J10,R10)-N(S10)-N(N10))</f>
      </c>
      <c r="V10" s="7">
        <f>IF(A10="","",IF(AND(N(S10)&gt;0,N(S10)+N(N10)&gt;=IF(R10="",J10,R10)-0.005),"Paid",IF(AND(R10="",H10&lt;&gt;"",TODAY()&gt;H10),"Schedule date passed: none recorded",IF(AND(I10&lt;&gt;"",TODAY()&gt;I10),"Payment date passed: not paid in full",IF(R10&lt;&gt;"","Scheduled","Open")))))</f>
      </c>
    </row>
    <row r="11" spans="1:22" x14ac:dyDescent="0.25">
      <c r="R11" s="6">
        <f>IF(A11="","",IF(K11&lt;&gt;"",K11,""))</f>
      </c>
      <c r="S11" s="6">
        <f>IF(A11="","",N(L11))</f>
      </c>
      <c r="T11" s="6">
        <f>IF(OR(J11="",R11=""),"",J11-R11)</f>
      </c>
      <c r="U11" s="6">
        <f>IF(A11="","",IF(R11="",J11,R11)-N(S11)-N(N11))</f>
      </c>
      <c r="V11" s="7">
        <f>IF(A11="","",IF(AND(N(S11)&gt;0,N(S11)+N(N11)&gt;=IF(R11="",J11,R11)-0.005),"Paid",IF(AND(R11="",H11&lt;&gt;"",TODAY()&gt;H11),"Schedule date passed: none recorded",IF(AND(I11&lt;&gt;"",TODAY()&gt;I11),"Payment date passed: not paid in full",IF(R11&lt;&gt;"","Scheduled","Open")))))</f>
      </c>
    </row>
    <row r="12" spans="1:22" x14ac:dyDescent="0.25">
      <c r="R12" s="6">
        <f>IF(A12="","",IF(K12&lt;&gt;"",K12,""))</f>
      </c>
      <c r="S12" s="6">
        <f>IF(A12="","",N(L12))</f>
      </c>
      <c r="T12" s="6">
        <f>IF(OR(J12="",R12=""),"",J12-R12)</f>
      </c>
      <c r="U12" s="6">
        <f>IF(A12="","",IF(R12="",J12,R12)-N(S12)-N(N12))</f>
      </c>
      <c r="V12" s="7">
        <f>IF(A12="","",IF(AND(N(S12)&gt;0,N(S12)+N(N12)&gt;=IF(R12="",J12,R12)-0.005),"Paid",IF(AND(R12="",H12&lt;&gt;"",TODAY()&gt;H12),"Schedule date passed: none recorded",IF(AND(I12&lt;&gt;"",TODAY()&gt;I12),"Payment date passed: not paid in full",IF(R12&lt;&gt;"","Scheduled","Open")))))</f>
      </c>
    </row>
    <row r="13" spans="1:22" x14ac:dyDescent="0.25">
      <c r="R13" s="6">
        <f>IF(A13="","",IF(K13&lt;&gt;"",K13,""))</f>
      </c>
      <c r="S13" s="6">
        <f>IF(A13="","",N(L13))</f>
      </c>
      <c r="T13" s="6">
        <f>IF(OR(J13="",R13=""),"",J13-R13)</f>
      </c>
      <c r="U13" s="6">
        <f>IF(A13="","",IF(R13="",J13,R13)-N(S13)-N(N13))</f>
      </c>
      <c r="V13" s="7">
        <f>IF(A13="","",IF(AND(N(S13)&gt;0,N(S13)+N(N13)&gt;=IF(R13="",J13,R13)-0.005),"Paid",IF(AND(R13="",H13&lt;&gt;"",TODAY()&gt;H13),"Schedule date passed: none recorded",IF(AND(I13&lt;&gt;"",TODAY()&gt;I13),"Payment date passed: not paid in full",IF(R13&lt;&gt;"","Scheduled","Open")))))</f>
      </c>
    </row>
    <row r="14" spans="1:22" x14ac:dyDescent="0.25">
      <c r="R14" s="6">
        <f>IF(A14="","",IF(K14&lt;&gt;"",K14,""))</f>
      </c>
      <c r="S14" s="6">
        <f>IF(A14="","",N(L14))</f>
      </c>
      <c r="T14" s="6">
        <f>IF(OR(J14="",R14=""),"",J14-R14)</f>
      </c>
      <c r="U14" s="6">
        <f>IF(A14="","",IF(R14="",J14,R14)-N(S14)-N(N14))</f>
      </c>
      <c r="V14" s="7">
        <f>IF(A14="","",IF(AND(N(S14)&gt;0,N(S14)+N(N14)&gt;=IF(R14="",J14,R14)-0.005),"Paid",IF(AND(R14="",H14&lt;&gt;"",TODAY()&gt;H14),"Schedule date passed: none recorded",IF(AND(I14&lt;&gt;"",TODAY()&gt;I14),"Payment date passed: not paid in full",IF(R14&lt;&gt;"","Scheduled","Open")))))</f>
      </c>
    </row>
    <row r="15" spans="1:22" x14ac:dyDescent="0.25">
      <c r="R15" s="6">
        <f>IF(A15="","",IF(K15&lt;&gt;"",K15,""))</f>
      </c>
      <c r="S15" s="6">
        <f>IF(A15="","",N(L15))</f>
      </c>
      <c r="T15" s="6">
        <f>IF(OR(J15="",R15=""),"",J15-R15)</f>
      </c>
      <c r="U15" s="6">
        <f>IF(A15="","",IF(R15="",J15,R15)-N(S15)-N(N15))</f>
      </c>
      <c r="V15" s="7">
        <f>IF(A15="","",IF(AND(N(S15)&gt;0,N(S15)+N(N15)&gt;=IF(R15="",J15,R15)-0.005),"Paid",IF(AND(R15="",H15&lt;&gt;"",TODAY()&gt;H15),"Schedule date passed: none recorded",IF(AND(I15&lt;&gt;"",TODAY()&gt;I15),"Payment date passed: not paid in full",IF(R15&lt;&gt;"","Scheduled","Open")))))</f>
      </c>
    </row>
    <row r="16" spans="1:22" x14ac:dyDescent="0.25">
      <c r="R16" s="6">
        <f>IF(A16="","",IF(K16&lt;&gt;"",K16,""))</f>
      </c>
      <c r="S16" s="6">
        <f>IF(A16="","",N(L16))</f>
      </c>
      <c r="T16" s="6">
        <f>IF(OR(J16="",R16=""),"",J16-R16)</f>
      </c>
      <c r="U16" s="6">
        <f>IF(A16="","",IF(R16="",J16,R16)-N(S16)-N(N16))</f>
      </c>
      <c r="V16" s="7">
        <f>IF(A16="","",IF(AND(N(S16)&gt;0,N(S16)+N(N16)&gt;=IF(R16="",J16,R16)-0.005),"Paid",IF(AND(R16="",H16&lt;&gt;"",TODAY()&gt;H16),"Schedule date passed: none recorded",IF(AND(I16&lt;&gt;"",TODAY()&gt;I16),"Payment date passed: not paid in full",IF(R16&lt;&gt;"","Scheduled","Open")))))</f>
      </c>
    </row>
    <row r="17" spans="1:22" x14ac:dyDescent="0.25">
      <c r="R17" s="6">
        <f>IF(A17="","",IF(K17&lt;&gt;"",K17,""))</f>
      </c>
      <c r="S17" s="6">
        <f>IF(A17="","",N(L17))</f>
      </c>
      <c r="T17" s="6">
        <f>IF(OR(J17="",R17=""),"",J17-R17)</f>
      </c>
      <c r="U17" s="6">
        <f>IF(A17="","",IF(R17="",J17,R17)-N(S17)-N(N17))</f>
      </c>
      <c r="V17" s="7">
        <f>IF(A17="","",IF(AND(N(S17)&gt;0,N(S17)+N(N17)&gt;=IF(R17="",J17,R17)-0.005),"Paid",IF(AND(R17="",H17&lt;&gt;"",TODAY()&gt;H17),"Schedule date passed: none recorded",IF(AND(I17&lt;&gt;"",TODAY()&gt;I17),"Payment date passed: not paid in full",IF(R17&lt;&gt;"","Scheduled","Open")))))</f>
      </c>
    </row>
    <row r="18" spans="1:22" x14ac:dyDescent="0.25">
      <c r="R18" s="6">
        <f>IF(A18="","",IF(K18&lt;&gt;"",K18,""))</f>
      </c>
      <c r="S18" s="6">
        <f>IF(A18="","",N(L18))</f>
      </c>
      <c r="T18" s="6">
        <f>IF(OR(J18="",R18=""),"",J18-R18)</f>
      </c>
      <c r="U18" s="6">
        <f>IF(A18="","",IF(R18="",J18,R18)-N(S18)-N(N18))</f>
      </c>
      <c r="V18" s="7">
        <f>IF(A18="","",IF(AND(N(S18)&gt;0,N(S18)+N(N18)&gt;=IF(R18="",J18,R18)-0.005),"Paid",IF(AND(R18="",H18&lt;&gt;"",TODAY()&gt;H18),"Schedule date passed: none recorded",IF(AND(I18&lt;&gt;"",TODAY()&gt;I18),"Payment date passed: not paid in full",IF(R18&lt;&gt;"","Scheduled","Open")))))</f>
      </c>
    </row>
    <row r="19" spans="1:22" x14ac:dyDescent="0.25">
      <c r="R19" s="6">
        <f>IF(A19="","",IF(K19&lt;&gt;"",K19,""))</f>
      </c>
      <c r="S19" s="6">
        <f>IF(A19="","",N(L19))</f>
      </c>
      <c r="T19" s="6">
        <f>IF(OR(J19="",R19=""),"",J19-R19)</f>
      </c>
      <c r="U19" s="6">
        <f>IF(A19="","",IF(R19="",J19,R19)-N(S19)-N(N19))</f>
      </c>
      <c r="V19" s="7">
        <f>IF(A19="","",IF(AND(N(S19)&gt;0,N(S19)+N(N19)&gt;=IF(R19="",J19,R19)-0.005),"Paid",IF(AND(R19="",H19&lt;&gt;"",TODAY()&gt;H19),"Schedule date passed: none recorded",IF(AND(I19&lt;&gt;"",TODAY()&gt;I19),"Payment date passed: not paid in full",IF(R19&lt;&gt;"","Scheduled","Open")))))</f>
      </c>
    </row>
    <row r="20" spans="1:22" x14ac:dyDescent="0.25">
      <c r="R20" s="6">
        <f>IF(A20="","",IF(K20&lt;&gt;"",K20,""))</f>
      </c>
      <c r="S20" s="6">
        <f>IF(A20="","",N(L20))</f>
      </c>
      <c r="T20" s="6">
        <f>IF(OR(J20="",R20=""),"",J20-R20)</f>
      </c>
      <c r="U20" s="6">
        <f>IF(A20="","",IF(R20="",J20,R20)-N(S20)-N(N20))</f>
      </c>
      <c r="V20" s="7">
        <f>IF(A20="","",IF(AND(N(S20)&gt;0,N(S20)+N(N20)&gt;=IF(R20="",J20,R20)-0.005),"Paid",IF(AND(R20="",H20&lt;&gt;"",TODAY()&gt;H20),"Schedule date passed: none recorded",IF(AND(I20&lt;&gt;"",TODAY()&gt;I20),"Payment date passed: not paid in full",IF(R20&lt;&gt;"","Scheduled","Open")))))</f>
      </c>
    </row>
    <row r="21" spans="1:22" x14ac:dyDescent="0.25">
      <c r="R21" s="6">
        <f>IF(A21="","",IF(K21&lt;&gt;"",K21,""))</f>
      </c>
      <c r="S21" s="6">
        <f>IF(A21="","",N(L21))</f>
      </c>
      <c r="T21" s="6">
        <f>IF(OR(J21="",R21=""),"",J21-R21)</f>
      </c>
      <c r="U21" s="6">
        <f>IF(A21="","",IF(R21="",J21,R21)-N(S21)-N(N21))</f>
      </c>
      <c r="V21" s="7">
        <f>IF(A21="","",IF(AND(N(S21)&gt;0,N(S21)+N(N21)&gt;=IF(R21="",J21,R21)-0.005),"Paid",IF(AND(R21="",H21&lt;&gt;"",TODAY()&gt;H21),"Schedule date passed: none recorded",IF(AND(I21&lt;&gt;"",TODAY()&gt;I21),"Payment date passed: not paid in full",IF(R21&lt;&gt;"","Scheduled","Open")))))</f>
      </c>
    </row>
    <row r="22" spans="1:22" x14ac:dyDescent="0.25">
      <c r="R22" s="6">
        <f>IF(A22="","",IF(K22&lt;&gt;"",K22,""))</f>
      </c>
      <c r="S22" s="6">
        <f>IF(A22="","",N(L22))</f>
      </c>
      <c r="T22" s="6">
        <f>IF(OR(J22="",R22=""),"",J22-R22)</f>
      </c>
      <c r="U22" s="6">
        <f>IF(A22="","",IF(R22="",J22,R22)-N(S22)-N(N22))</f>
      </c>
      <c r="V22" s="7">
        <f>IF(A22="","",IF(AND(N(S22)&gt;0,N(S22)+N(N22)&gt;=IF(R22="",J22,R22)-0.005),"Paid",IF(AND(R22="",H22&lt;&gt;"",TODAY()&gt;H22),"Schedule date passed: none recorded",IF(AND(I22&lt;&gt;"",TODAY()&gt;I22),"Payment date passed: not paid in full",IF(R22&lt;&gt;"","Scheduled","Open")))))</f>
      </c>
    </row>
    <row r="23" spans="1:22" x14ac:dyDescent="0.25">
      <c r="R23" s="6">
        <f>IF(A23="","",IF(K23&lt;&gt;"",K23,""))</f>
      </c>
      <c r="S23" s="6">
        <f>IF(A23="","",N(L23))</f>
      </c>
      <c r="T23" s="6">
        <f>IF(OR(J23="",R23=""),"",J23-R23)</f>
      </c>
      <c r="U23" s="6">
        <f>IF(A23="","",IF(R23="",J23,R23)-N(S23)-N(N23))</f>
      </c>
      <c r="V23" s="7">
        <f>IF(A23="","",IF(AND(N(S23)&gt;0,N(S23)+N(N23)&gt;=IF(R23="",J23,R23)-0.005),"Paid",IF(AND(R23="",H23&lt;&gt;"",TODAY()&gt;H23),"Schedule date passed: none recorded",IF(AND(I23&lt;&gt;"",TODAY()&gt;I23),"Payment date passed: not paid in full",IF(R23&lt;&gt;"","Scheduled","Open")))))</f>
      </c>
    </row>
    <row r="24" spans="1:22" x14ac:dyDescent="0.25">
      <c r="R24" s="6">
        <f>IF(A24="","",IF(K24&lt;&gt;"",K24,""))</f>
      </c>
      <c r="S24" s="6">
        <f>IF(A24="","",N(L24))</f>
      </c>
      <c r="T24" s="6">
        <f>IF(OR(J24="",R24=""),"",J24-R24)</f>
      </c>
      <c r="U24" s="6">
        <f>IF(A24="","",IF(R24="",J24,R24)-N(S24)-N(N24))</f>
      </c>
      <c r="V24" s="7">
        <f>IF(A24="","",IF(AND(N(S24)&gt;0,N(S24)+N(N24)&gt;=IF(R24="",J24,R24)-0.005),"Paid",IF(AND(R24="",H24&lt;&gt;"",TODAY()&gt;H24),"Schedule date passed: none recorded",IF(AND(I24&lt;&gt;"",TODAY()&gt;I24),"Payment date passed: not paid in full",IF(R24&lt;&gt;"","Scheduled","Open")))))</f>
      </c>
    </row>
    <row r="25" spans="1:22" x14ac:dyDescent="0.25">
      <c r="R25" s="6">
        <f>IF(A25="","",IF(K25&lt;&gt;"",K25,""))</f>
      </c>
      <c r="S25" s="6">
        <f>IF(A25="","",N(L25))</f>
      </c>
      <c r="T25" s="6">
        <f>IF(OR(J25="",R25=""),"",J25-R25)</f>
      </c>
      <c r="U25" s="6">
        <f>IF(A25="","",IF(R25="",J25,R25)-N(S25)-N(N25))</f>
      </c>
      <c r="V25" s="7">
        <f>IF(A25="","",IF(AND(N(S25)&gt;0,N(S25)+N(N25)&gt;=IF(R25="",J25,R25)-0.005),"Paid",IF(AND(R25="",H25&lt;&gt;"",TODAY()&gt;H25),"Schedule date passed: none recorded",IF(AND(I25&lt;&gt;"",TODAY()&gt;I25),"Payment date passed: not paid in full",IF(R25&lt;&gt;"","Scheduled","Open")))))</f>
      </c>
    </row>
    <row r="26" spans="1:22" x14ac:dyDescent="0.25">
      <c r="R26" s="6">
        <f>IF(A26="","",IF(K26&lt;&gt;"",K26,""))</f>
      </c>
      <c r="S26" s="6">
        <f>IF(A26="","",N(L26))</f>
      </c>
      <c r="T26" s="6">
        <f>IF(OR(J26="",R26=""),"",J26-R26)</f>
      </c>
      <c r="U26" s="6">
        <f>IF(A26="","",IF(R26="",J26,R26)-N(S26)-N(N26))</f>
      </c>
      <c r="V26" s="7">
        <f>IF(A26="","",IF(AND(N(S26)&gt;0,N(S26)+N(N26)&gt;=IF(R26="",J26,R26)-0.005),"Paid",IF(AND(R26="",H26&lt;&gt;"",TODAY()&gt;H26),"Schedule date passed: none recorded",IF(AND(I26&lt;&gt;"",TODAY()&gt;I26),"Payment date passed: not paid in full",IF(R26&lt;&gt;"","Scheduled","Open")))))</f>
      </c>
    </row>
    <row r="27" spans="1:22" x14ac:dyDescent="0.25">
      <c r="R27" s="6">
        <f>IF(A27="","",IF(K27&lt;&gt;"",K27,""))</f>
      </c>
      <c r="S27" s="6">
        <f>IF(A27="","",N(L27))</f>
      </c>
      <c r="T27" s="6">
        <f>IF(OR(J27="",R27=""),"",J27-R27)</f>
      </c>
      <c r="U27" s="6">
        <f>IF(A27="","",IF(R27="",J27,R27)-N(S27)-N(N27))</f>
      </c>
      <c r="V27" s="7">
        <f>IF(A27="","",IF(AND(N(S27)&gt;0,N(S27)+N(N27)&gt;=IF(R27="",J27,R27)-0.005),"Paid",IF(AND(R27="",H27&lt;&gt;"",TODAY()&gt;H27),"Schedule date passed: none recorded",IF(AND(I27&lt;&gt;"",TODAY()&gt;I27),"Payment date passed: not paid in full",IF(R27&lt;&gt;"","Scheduled","Open")))))</f>
      </c>
    </row>
    <row r="28" spans="1:22" x14ac:dyDescent="0.25">
      <c r="R28" s="6">
        <f>IF(A28="","",IF(K28&lt;&gt;"",K28,""))</f>
      </c>
      <c r="S28" s="6">
        <f>IF(A28="","",N(L28))</f>
      </c>
      <c r="T28" s="6">
        <f>IF(OR(J28="",R28=""),"",J28-R28)</f>
      </c>
      <c r="U28" s="6">
        <f>IF(A28="","",IF(R28="",J28,R28)-N(S28)-N(N28))</f>
      </c>
      <c r="V28" s="7">
        <f>IF(A28="","",IF(AND(N(S28)&gt;0,N(S28)+N(N28)&gt;=IF(R28="",J28,R28)-0.005),"Paid",IF(AND(R28="",H28&lt;&gt;"",TODAY()&gt;H28),"Schedule date passed: none recorded",IF(AND(I28&lt;&gt;"",TODAY()&gt;I28),"Payment date passed: not paid in full",IF(R28&lt;&gt;"","Scheduled","Open")))))</f>
      </c>
    </row>
    <row r="29" spans="1:22" x14ac:dyDescent="0.25">
      <c r="R29" s="6">
        <f>IF(A29="","",IF(K29&lt;&gt;"",K29,""))</f>
      </c>
      <c r="S29" s="6">
        <f>IF(A29="","",N(L29))</f>
      </c>
      <c r="T29" s="6">
        <f>IF(OR(J29="",R29=""),"",J29-R29)</f>
      </c>
      <c r="U29" s="6">
        <f>IF(A29="","",IF(R29="",J29,R29)-N(S29)-N(N29))</f>
      </c>
      <c r="V29" s="7">
        <f>IF(A29="","",IF(AND(N(S29)&gt;0,N(S29)+N(N29)&gt;=IF(R29="",J29,R29)-0.005),"Paid",IF(AND(R29="",H29&lt;&gt;"",TODAY()&gt;H29),"Schedule date passed: none recorded",IF(AND(I29&lt;&gt;"",TODAY()&gt;I29),"Payment date passed: not paid in full",IF(R29&lt;&gt;"","Scheduled","Open")))))</f>
      </c>
    </row>
    <row r="30" spans="1:22" x14ac:dyDescent="0.25">
      <c r="R30" s="6">
        <f>IF(A30="","",IF(K30&lt;&gt;"",K30,""))</f>
      </c>
      <c r="S30" s="6">
        <f>IF(A30="","",N(L30))</f>
      </c>
      <c r="T30" s="6">
        <f>IF(OR(J30="",R30=""),"",J30-R30)</f>
      </c>
      <c r="U30" s="6">
        <f>IF(A30="","",IF(R30="",J30,R30)-N(S30)-N(N30))</f>
      </c>
      <c r="V30" s="7">
        <f>IF(A30="","",IF(AND(N(S30)&gt;0,N(S30)+N(N30)&gt;=IF(R30="",J30,R30)-0.005),"Paid",IF(AND(R30="",H30&lt;&gt;"",TODAY()&gt;H30),"Schedule date passed: none recorded",IF(AND(I30&lt;&gt;"",TODAY()&gt;I30),"Payment date passed: not paid in full",IF(R30&lt;&gt;"","Scheduled","Open")))))</f>
      </c>
    </row>
    <row r="31" spans="1:22" x14ac:dyDescent="0.25">
      <c r="R31" s="6">
        <f>IF(A31="","",IF(K31&lt;&gt;"",K31,""))</f>
      </c>
      <c r="S31" s="6">
        <f>IF(A31="","",N(L31))</f>
      </c>
      <c r="T31" s="6">
        <f>IF(OR(J31="",R31=""),"",J31-R31)</f>
      </c>
      <c r="U31" s="6">
        <f>IF(A31="","",IF(R31="",J31,R31)-N(S31)-N(N31))</f>
      </c>
      <c r="V31" s="7">
        <f>IF(A31="","",IF(AND(N(S31)&gt;0,N(S31)+N(N31)&gt;=IF(R31="",J31,R31)-0.005),"Paid",IF(AND(R31="",H31&lt;&gt;"",TODAY()&gt;H31),"Schedule date passed: none recorded",IF(AND(I31&lt;&gt;"",TODAY()&gt;I31),"Payment date passed: not paid in full",IF(R31&lt;&gt;"","Scheduled","Open")))))</f>
      </c>
    </row>
    <row r="32" spans="1:22" x14ac:dyDescent="0.25">
      <c r="R32" s="6">
        <f>IF(A32="","",IF(K32&lt;&gt;"",K32,""))</f>
      </c>
      <c r="S32" s="6">
        <f>IF(A32="","",N(L32))</f>
      </c>
      <c r="T32" s="6">
        <f>IF(OR(J32="",R32=""),"",J32-R32)</f>
      </c>
      <c r="U32" s="6">
        <f>IF(A32="","",IF(R32="",J32,R32)-N(S32)-N(N32))</f>
      </c>
      <c r="V32" s="7">
        <f>IF(A32="","",IF(AND(N(S32)&gt;0,N(S32)+N(N32)&gt;=IF(R32="",J32,R32)-0.005),"Paid",IF(AND(R32="",H32&lt;&gt;"",TODAY()&gt;H32),"Schedule date passed: none recorded",IF(AND(I32&lt;&gt;"",TODAY()&gt;I32),"Payment date passed: not paid in full",IF(R32&lt;&gt;"","Scheduled","Open")))))</f>
      </c>
    </row>
    <row r="33" spans="1:22" x14ac:dyDescent="0.25">
      <c r="R33" s="6">
        <f>IF(A33="","",IF(K33&lt;&gt;"",K33,""))</f>
      </c>
      <c r="S33" s="6">
        <f>IF(A33="","",N(L33))</f>
      </c>
      <c r="T33" s="6">
        <f>IF(OR(J33="",R33=""),"",J33-R33)</f>
      </c>
      <c r="U33" s="6">
        <f>IF(A33="","",IF(R33="",J33,R33)-N(S33)-N(N33))</f>
      </c>
      <c r="V33" s="7">
        <f>IF(A33="","",IF(AND(N(S33)&gt;0,N(S33)+N(N33)&gt;=IF(R33="",J33,R33)-0.005),"Paid",IF(AND(R33="",H33&lt;&gt;"",TODAY()&gt;H33),"Schedule date passed: none recorded",IF(AND(I33&lt;&gt;"",TODAY()&gt;I33),"Payment date passed: not paid in full",IF(R33&lt;&gt;"","Scheduled","Open")))))</f>
      </c>
    </row>
    <row r="34" spans="1:22" x14ac:dyDescent="0.25">
      <c r="R34" s="6">
        <f>IF(A34="","",IF(K34&lt;&gt;"",K34,""))</f>
      </c>
      <c r="S34" s="6">
        <f>IF(A34="","",N(L34))</f>
      </c>
      <c r="T34" s="6">
        <f>IF(OR(J34="",R34=""),"",J34-R34)</f>
      </c>
      <c r="U34" s="6">
        <f>IF(A34="","",IF(R34="",J34,R34)-N(S34)-N(N34))</f>
      </c>
      <c r="V34" s="7">
        <f>IF(A34="","",IF(AND(N(S34)&gt;0,N(S34)+N(N34)&gt;=IF(R34="",J34,R34)-0.005),"Paid",IF(AND(R34="",H34&lt;&gt;"",TODAY()&gt;H34),"Schedule date passed: none recorded",IF(AND(I34&lt;&gt;"",TODAY()&gt;I34),"Payment date passed: not paid in full",IF(R34&lt;&gt;"","Scheduled","Open")))))</f>
      </c>
    </row>
    <row r="35" spans="1:22" x14ac:dyDescent="0.25">
      <c r="R35" s="6">
        <f>IF(A35="","",IF(K35&lt;&gt;"",K35,""))</f>
      </c>
      <c r="S35" s="6">
        <f>IF(A35="","",N(L35))</f>
      </c>
      <c r="T35" s="6">
        <f>IF(OR(J35="",R35=""),"",J35-R35)</f>
      </c>
      <c r="U35" s="6">
        <f>IF(A35="","",IF(R35="",J35,R35)-N(S35)-N(N35))</f>
      </c>
      <c r="V35" s="7">
        <f>IF(A35="","",IF(AND(N(S35)&gt;0,N(S35)+N(N35)&gt;=IF(R35="",J35,R35)-0.005),"Paid",IF(AND(R35="",H35&lt;&gt;"",TODAY()&gt;H35),"Schedule date passed: none recorded",IF(AND(I35&lt;&gt;"",TODAY()&gt;I35),"Payment date passed: not paid in full",IF(R35&lt;&gt;"","Scheduled","Open")))))</f>
      </c>
    </row>
    <row r="36" spans="1:22" x14ac:dyDescent="0.25">
      <c r="R36" s="6">
        <f>IF(A36="","",IF(K36&lt;&gt;"",K36,""))</f>
      </c>
      <c r="S36" s="6">
        <f>IF(A36="","",N(L36))</f>
      </c>
      <c r="T36" s="6">
        <f>IF(OR(J36="",R36=""),"",J36-R36)</f>
      </c>
      <c r="U36" s="6">
        <f>IF(A36="","",IF(R36="",J36,R36)-N(S36)-N(N36))</f>
      </c>
      <c r="V36" s="7">
        <f>IF(A36="","",IF(AND(N(S36)&gt;0,N(S36)+N(N36)&gt;=IF(R36="",J36,R36)-0.005),"Paid",IF(AND(R36="",H36&lt;&gt;"",TODAY()&gt;H36),"Schedule date passed: none recorded",IF(AND(I36&lt;&gt;"",TODAY()&gt;I36),"Payment date passed: not paid in full",IF(R36&lt;&gt;"","Scheduled","Open")))))</f>
      </c>
    </row>
    <row r="37" spans="1:22" x14ac:dyDescent="0.25">
      <c r="R37" s="6">
        <f>IF(A37="","",IF(K37&lt;&gt;"",K37,""))</f>
      </c>
      <c r="S37" s="6">
        <f>IF(A37="","",N(L37))</f>
      </c>
      <c r="T37" s="6">
        <f>IF(OR(J37="",R37=""),"",J37-R37)</f>
      </c>
      <c r="U37" s="6">
        <f>IF(A37="","",IF(R37="",J37,R37)-N(S37)-N(N37))</f>
      </c>
      <c r="V37" s="7">
        <f>IF(A37="","",IF(AND(N(S37)&gt;0,N(S37)+N(N37)&gt;=IF(R37="",J37,R37)-0.005),"Paid",IF(AND(R37="",H37&lt;&gt;"",TODAY()&gt;H37),"Schedule date passed: none recorded",IF(AND(I37&lt;&gt;"",TODAY()&gt;I37),"Payment date passed: not paid in full",IF(R37&lt;&gt;"","Scheduled","Open")))))</f>
      </c>
    </row>
    <row r="38" spans="1:22" x14ac:dyDescent="0.25">
      <c r="R38" s="6">
        <f>IF(A38="","",IF(K38&lt;&gt;"",K38,""))</f>
      </c>
      <c r="S38" s="6">
        <f>IF(A38="","",N(L38))</f>
      </c>
      <c r="T38" s="6">
        <f>IF(OR(J38="",R38=""),"",J38-R38)</f>
      </c>
      <c r="U38" s="6">
        <f>IF(A38="","",IF(R38="",J38,R38)-N(S38)-N(N38))</f>
      </c>
      <c r="V38" s="7">
        <f>IF(A38="","",IF(AND(N(S38)&gt;0,N(S38)+N(N38)&gt;=IF(R38="",J38,R38)-0.005),"Paid",IF(AND(R38="",H38&lt;&gt;"",TODAY()&gt;H38),"Schedule date passed: none recorded",IF(AND(I38&lt;&gt;"",TODAY()&gt;I38),"Payment date passed: not paid in full",IF(R38&lt;&gt;"","Scheduled","Open")))))</f>
      </c>
    </row>
    <row r="39" spans="1:22" x14ac:dyDescent="0.25">
      <c r="R39" s="6">
        <f>IF(A39="","",IF(K39&lt;&gt;"",K39,""))</f>
      </c>
      <c r="S39" s="6">
        <f>IF(A39="","",N(L39))</f>
      </c>
      <c r="T39" s="6">
        <f>IF(OR(J39="",R39=""),"",J39-R39)</f>
      </c>
      <c r="U39" s="6">
        <f>IF(A39="","",IF(R39="",J39,R39)-N(S39)-N(N39))</f>
      </c>
      <c r="V39" s="7">
        <f>IF(A39="","",IF(AND(N(S39)&gt;0,N(S39)+N(N39)&gt;=IF(R39="",J39,R39)-0.005),"Paid",IF(AND(R39="",H39&lt;&gt;"",TODAY()&gt;H39),"Schedule date passed: none recorded",IF(AND(I39&lt;&gt;"",TODAY()&gt;I39),"Payment date passed: not paid in full",IF(R39&lt;&gt;"","Scheduled","Open")))))</f>
      </c>
    </row>
    <row r="40" spans="1:22" x14ac:dyDescent="0.25">
      <c r="R40" s="6">
        <f>IF(A40="","",IF(K40&lt;&gt;"",K40,""))</f>
      </c>
      <c r="S40" s="6">
        <f>IF(A40="","",N(L40))</f>
      </c>
      <c r="T40" s="6">
        <f>IF(OR(J40="",R40=""),"",J40-R40)</f>
      </c>
      <c r="U40" s="6">
        <f>IF(A40="","",IF(R40="",J40,R40)-N(S40)-N(N40))</f>
      </c>
      <c r="V40" s="7">
        <f>IF(A40="","",IF(AND(N(S40)&gt;0,N(S40)+N(N40)&gt;=IF(R40="",J40,R40)-0.005),"Paid",IF(AND(R40="",H40&lt;&gt;"",TODAY()&gt;H40),"Schedule date passed: none recorded",IF(AND(I40&lt;&gt;"",TODAY()&gt;I40),"Payment date passed: not paid in full",IF(R40&lt;&gt;"","Scheduled","Open")))))</f>
      </c>
    </row>
    <row r="41" spans="1:22" x14ac:dyDescent="0.25">
      <c r="R41" s="6">
        <f>IF(A41="","",IF(K41&lt;&gt;"",K41,""))</f>
      </c>
      <c r="S41" s="6">
        <f>IF(A41="","",N(L41))</f>
      </c>
      <c r="T41" s="6">
        <f>IF(OR(J41="",R41=""),"",J41-R41)</f>
      </c>
      <c r="U41" s="6">
        <f>IF(A41="","",IF(R41="",J41,R41)-N(S41)-N(N41))</f>
      </c>
      <c r="V41" s="7">
        <f>IF(A41="","",IF(AND(N(S41)&gt;0,N(S41)+N(N41)&gt;=IF(R41="",J41,R41)-0.005),"Paid",IF(AND(R41="",H41&lt;&gt;"",TODAY()&gt;H41),"Schedule date passed: none recorded",IF(AND(I41&lt;&gt;"",TODAY()&gt;I41),"Payment date passed: not paid in full",IF(R41&lt;&gt;"","Scheduled","Open")))))</f>
      </c>
    </row>
    <row r="42" spans="1:22" x14ac:dyDescent="0.25">
      <c r="R42" s="6">
        <f>IF(A42="","",IF(K42&lt;&gt;"",K42,""))</f>
      </c>
      <c r="S42" s="6">
        <f>IF(A42="","",N(L42))</f>
      </c>
      <c r="T42" s="6">
        <f>IF(OR(J42="",R42=""),"",J42-R42)</f>
      </c>
      <c r="U42" s="6">
        <f>IF(A42="","",IF(R42="",J42,R42)-N(S42)-N(N42))</f>
      </c>
      <c r="V42" s="7">
        <f>IF(A42="","",IF(AND(N(S42)&gt;0,N(S42)+N(N42)&gt;=IF(R42="",J42,R42)-0.005),"Paid",IF(AND(R42="",H42&lt;&gt;"",TODAY()&gt;H42),"Schedule date passed: none recorded",IF(AND(I42&lt;&gt;"",TODAY()&gt;I42),"Payment date passed: not paid in full",IF(R42&lt;&gt;"","Scheduled","Open")))))</f>
      </c>
    </row>
    <row r="43" spans="1:22" x14ac:dyDescent="0.25">
      <c r="R43" s="6">
        <f>IF(A43="","",IF(K43&lt;&gt;"",K43,""))</f>
      </c>
      <c r="S43" s="6">
        <f>IF(A43="","",N(L43))</f>
      </c>
      <c r="T43" s="6">
        <f>IF(OR(J43="",R43=""),"",J43-R43)</f>
      </c>
      <c r="U43" s="6">
        <f>IF(A43="","",IF(R43="",J43,R43)-N(S43)-N(N43))</f>
      </c>
      <c r="V43" s="7">
        <f>IF(A43="","",IF(AND(N(S43)&gt;0,N(S43)+N(N43)&gt;=IF(R43="",J43,R43)-0.005),"Paid",IF(AND(R43="",H43&lt;&gt;"",TODAY()&gt;H43),"Schedule date passed: none recorded",IF(AND(I43&lt;&gt;"",TODAY()&gt;I43),"Payment date passed: not paid in full",IF(R43&lt;&gt;"","Scheduled","Open")))))</f>
      </c>
    </row>
    <row r="44" spans="1:22" x14ac:dyDescent="0.25">
      <c r="R44" s="6">
        <f>IF(A44="","",IF(K44&lt;&gt;"",K44,""))</f>
      </c>
      <c r="S44" s="6">
        <f>IF(A44="","",N(L44))</f>
      </c>
      <c r="T44" s="6">
        <f>IF(OR(J44="",R44=""),"",J44-R44)</f>
      </c>
      <c r="U44" s="6">
        <f>IF(A44="","",IF(R44="",J44,R44)-N(S44)-N(N44))</f>
      </c>
      <c r="V44" s="7">
        <f>IF(A44="","",IF(AND(N(S44)&gt;0,N(S44)+N(N44)&gt;=IF(R44="",J44,R44)-0.005),"Paid",IF(AND(R44="",H44&lt;&gt;"",TODAY()&gt;H44),"Schedule date passed: none recorded",IF(AND(I44&lt;&gt;"",TODAY()&gt;I44),"Payment date passed: not paid in full",IF(R44&lt;&gt;"","Scheduled","Open")))))</f>
      </c>
    </row>
    <row r="45" spans="1:22" x14ac:dyDescent="0.25">
      <c r="R45" s="6">
        <f>IF(A45="","",IF(K45&lt;&gt;"",K45,""))</f>
      </c>
      <c r="S45" s="6">
        <f>IF(A45="","",N(L45))</f>
      </c>
      <c r="T45" s="6">
        <f>IF(OR(J45="",R45=""),"",J45-R45)</f>
      </c>
      <c r="U45" s="6">
        <f>IF(A45="","",IF(R45="",J45,R45)-N(S45)-N(N45))</f>
      </c>
      <c r="V45" s="7">
        <f>IF(A45="","",IF(AND(N(S45)&gt;0,N(S45)+N(N45)&gt;=IF(R45="",J45,R45)-0.005),"Paid",IF(AND(R45="",H45&lt;&gt;"",TODAY()&gt;H45),"Schedule date passed: none recorded",IF(AND(I45&lt;&gt;"",TODAY()&gt;I45),"Payment date passed: not paid in full",IF(R45&lt;&gt;"","Scheduled","Open")))))</f>
      </c>
    </row>
    <row r="46" spans="1:22" x14ac:dyDescent="0.25">
      <c r="R46" s="6">
        <f>IF(A46="","",IF(K46&lt;&gt;"",K46,""))</f>
      </c>
      <c r="S46" s="6">
        <f>IF(A46="","",N(L46))</f>
      </c>
      <c r="T46" s="6">
        <f>IF(OR(J46="",R46=""),"",J46-R46)</f>
      </c>
      <c r="U46" s="6">
        <f>IF(A46="","",IF(R46="",J46,R46)-N(S46)-N(N46))</f>
      </c>
      <c r="V46" s="7">
        <f>IF(A46="","",IF(AND(N(S46)&gt;0,N(S46)+N(N46)&gt;=IF(R46="",J46,R46)-0.005),"Paid",IF(AND(R46="",H46&lt;&gt;"",TODAY()&gt;H46),"Schedule date passed: none recorded",IF(AND(I46&lt;&gt;"",TODAY()&gt;I46),"Payment date passed: not paid in full",IF(R46&lt;&gt;"","Scheduled","Open")))))</f>
      </c>
    </row>
    <row r="47" spans="1:22" x14ac:dyDescent="0.25">
      <c r="R47" s="6">
        <f>IF(A47="","",IF(K47&lt;&gt;"",K47,""))</f>
      </c>
      <c r="S47" s="6">
        <f>IF(A47="","",N(L47))</f>
      </c>
      <c r="T47" s="6">
        <f>IF(OR(J47="",R47=""),"",J47-R47)</f>
      </c>
      <c r="U47" s="6">
        <f>IF(A47="","",IF(R47="",J47,R47)-N(S47)-N(N47))</f>
      </c>
      <c r="V47" s="7">
        <f>IF(A47="","",IF(AND(N(S47)&gt;0,N(S47)+N(N47)&gt;=IF(R47="",J47,R47)-0.005),"Paid",IF(AND(R47="",H47&lt;&gt;"",TODAY()&gt;H47),"Schedule date passed: none recorded",IF(AND(I47&lt;&gt;"",TODAY()&gt;I47),"Payment date passed: not paid in full",IF(R47&lt;&gt;"","Scheduled","Open")))))</f>
      </c>
    </row>
    <row r="48" spans="1:22" x14ac:dyDescent="0.25">
      <c r="R48" s="6">
        <f>IF(A48="","",IF(K48&lt;&gt;"",K48,""))</f>
      </c>
      <c r="S48" s="6">
        <f>IF(A48="","",N(L48))</f>
      </c>
      <c r="T48" s="6">
        <f>IF(OR(J48="",R48=""),"",J48-R48)</f>
      </c>
      <c r="U48" s="6">
        <f>IF(A48="","",IF(R48="",J48,R48)-N(S48)-N(N48))</f>
      </c>
      <c r="V48" s="7">
        <f>IF(A48="","",IF(AND(N(S48)&gt;0,N(S48)+N(N48)&gt;=IF(R48="",J48,R48)-0.005),"Paid",IF(AND(R48="",H48&lt;&gt;"",TODAY()&gt;H48),"Schedule date passed: none recorded",IF(AND(I48&lt;&gt;"",TODAY()&gt;I48),"Payment date passed: not paid in full",IF(R48&lt;&gt;"","Scheduled","Open")))))</f>
      </c>
    </row>
    <row r="49" spans="1:22" x14ac:dyDescent="0.25">
      <c r="R49" s="6">
        <f>IF(A49="","",IF(K49&lt;&gt;"",K49,""))</f>
      </c>
      <c r="S49" s="6">
        <f>IF(A49="","",N(L49))</f>
      </c>
      <c r="T49" s="6">
        <f>IF(OR(J49="",R49=""),"",J49-R49)</f>
      </c>
      <c r="U49" s="6">
        <f>IF(A49="","",IF(R49="",J49,R49)-N(S49)-N(N49))</f>
      </c>
      <c r="V49" s="7">
        <f>IF(A49="","",IF(AND(N(S49)&gt;0,N(S49)+N(N49)&gt;=IF(R49="",J49,R49)-0.005),"Paid",IF(AND(R49="",H49&lt;&gt;"",TODAY()&gt;H49),"Schedule date passed: none recorded",IF(AND(I49&lt;&gt;"",TODAY()&gt;I49),"Payment date passed: not paid in full",IF(R49&lt;&gt;"","Scheduled","Open")))))</f>
      </c>
    </row>
    <row r="51" spans="1:1" s="2" customFormat="1" x14ac:dyDescent="0.25">
      <c r="A51" s="2" t="s">
        <v>26</v>
      </c>
    </row>
  </sheetData>
  <dataValidations count="2">
    <dataValidation type="list" allowBlank="1" sqref="B10:B49">
      <formula1>"Sent,Received"</formula1>
    </dataValidation>
    <dataValidation type="list" allowBlank="1" sqref="B5:B49">
      <formula1>"Sent,Received"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5" width="11" customWidth="1"/>
    <col min="6" max="6" width="17" customWidth="1"/>
    <col min="7" max="7" width="11" customWidth="1"/>
    <col min="8" max="8" width="14" customWidth="1"/>
    <col min="9" max="9" width="37" customWidth="1"/>
    <col min="10" max="10" width="41" customWidth="1"/>
  </cols>
  <sheetData>
    <row r="1" spans="1:1" s="1" customFormat="1" x14ac:dyDescent="0.25">
      <c r="A1" s="1" t="s">
        <v>60</v>
      </c>
    </row>
    <row r="2" spans="1:1" s="2" customFormat="1" x14ac:dyDescent="0.25">
      <c r="A2" s="2" t="s">
        <v>61</v>
      </c>
    </row>
    <row r="4" spans="1:10" s="3" customFormat="1" x14ac:dyDescent="0.25">
      <c r="A4" s="4" t="s">
        <v>62</v>
      </c>
      <c r="B4" s="4" t="s">
        <v>29</v>
      </c>
      <c r="C4" s="4" t="s">
        <v>2</v>
      </c>
      <c r="D4" s="4" t="s">
        <v>63</v>
      </c>
      <c r="E4" s="4" t="s">
        <v>64</v>
      </c>
      <c r="F4" s="4" t="s">
        <v>65</v>
      </c>
      <c r="G4" s="4" t="s">
        <v>66</v>
      </c>
      <c r="H4" s="4" t="s">
        <v>67</v>
      </c>
      <c r="I4" s="4" t="s">
        <v>68</v>
      </c>
      <c r="J4" s="4" t="s">
        <v>69</v>
      </c>
    </row>
    <row r="5" spans="1:10" x14ac:dyDescent="0.25">
      <c r="A5" t="s">
        <v>70</v>
      </c>
      <c r="B5" t="s">
        <v>50</v>
      </c>
      <c r="D5" t="s">
        <v>53</v>
      </c>
      <c r="E5" s="5">
        <v>46324</v>
      </c>
      <c r="F5">
        <v>3885</v>
      </c>
      <c r="G5">
        <v>0</v>
      </c>
      <c r="H5" s="5">
        <v>46324</v>
      </c>
      <c r="I5" s="6">
        <f>IF(A5="","",SUMIFS($F$5:F5,$D$5:D5,D5)-SUMIFS($G$5:G5,$D$5:D5,D5))</f>
      </c>
      <c r="J5" s="8">
        <f>IF(H5="","",EDATE(H5,3))</f>
      </c>
    </row>
    <row r="6" spans="1:10" x14ac:dyDescent="0.25">
      <c r="A6" t="s">
        <v>71</v>
      </c>
      <c r="B6" t="s">
        <v>58</v>
      </c>
      <c r="C6" t="s">
        <v>19</v>
      </c>
      <c r="D6" t="s">
        <v>20</v>
      </c>
      <c r="E6" s="5">
        <v>46324</v>
      </c>
      <c r="F6">
        <v>1125</v>
      </c>
      <c r="G6">
        <v>0</v>
      </c>
      <c r="H6" s="5">
        <v>46218</v>
      </c>
      <c r="I6" s="6">
        <f>IF(A6="","",SUMIFS($F$5:F6,$D$5:D6,D6)-SUMIFS($G$5:G6,$D$5:D6,D6))</f>
      </c>
      <c r="J6" s="8">
        <f>IF(H6="","",EDATE(H6,3))</f>
      </c>
    </row>
    <row r="7" spans="1:10" x14ac:dyDescent="0.25">
      <c r="A7" t="s">
        <v>72</v>
      </c>
      <c r="C7" t="s">
        <v>15</v>
      </c>
      <c r="D7" t="s">
        <v>17</v>
      </c>
      <c r="E7" s="5">
        <v>46263</v>
      </c>
      <c r="F7">
        <v>300</v>
      </c>
      <c r="G7">
        <v>0</v>
      </c>
      <c r="I7" s="6">
        <f>IF(A7="","",SUMIFS($F$5:F7,$D$5:D7,D7)-SUMIFS($G$5:G7,$D$5:D7,D7))</f>
      </c>
      <c r="J7" s="8">
        <f>IF(H7="","",EDATE(H7,3))</f>
      </c>
    </row>
    <row r="8" spans="1:10" x14ac:dyDescent="0.25">
      <c r="I8" s="6">
        <f>IF(A8="","",SUMIFS($F$5:F8,$D$5:D8,D8)-SUMIFS($G$5:G8,$D$5:D8,D8))</f>
      </c>
      <c r="J8" s="8">
        <f>IF(H8="","",EDATE(H8,3))</f>
      </c>
    </row>
    <row r="9" spans="1:10" x14ac:dyDescent="0.25">
      <c r="I9" s="6">
        <f>IF(A9="","",SUMIFS($F$5:F9,$D$5:D9,D9)-SUMIFS($G$5:G9,$D$5:D9,D9))</f>
      </c>
      <c r="J9" s="8">
        <f>IF(H9="","",EDATE(H9,3))</f>
      </c>
    </row>
    <row r="10" spans="1:10" x14ac:dyDescent="0.25">
      <c r="I10" s="6">
        <f>IF(A10="","",SUMIFS($F$5:F10,$D$5:D10,D10)-SUMIFS($G$5:G10,$D$5:D10,D10))</f>
      </c>
      <c r="J10" s="8">
        <f>IF(H10="","",EDATE(H10,3))</f>
      </c>
    </row>
    <row r="11" spans="1:10" x14ac:dyDescent="0.25">
      <c r="I11" s="6">
        <f>IF(A11="","",SUMIFS($F$5:F11,$D$5:D11,D11)-SUMIFS($G$5:G11,$D$5:D11,D11))</f>
      </c>
      <c r="J11" s="8">
        <f>IF(H11="","",EDATE(H11,3))</f>
      </c>
    </row>
    <row r="12" spans="1:10" x14ac:dyDescent="0.25">
      <c r="I12" s="6">
        <f>IF(A12="","",SUMIFS($F$5:F12,$D$5:D12,D12)-SUMIFS($G$5:G12,$D$5:D12,D12))</f>
      </c>
      <c r="J12" s="8">
        <f>IF(H12="","",EDATE(H12,3))</f>
      </c>
    </row>
    <row r="13" spans="1:10" x14ac:dyDescent="0.25">
      <c r="I13" s="6">
        <f>IF(A13="","",SUMIFS($F$5:F13,$D$5:D13,D13)-SUMIFS($G$5:G13,$D$5:D13,D13))</f>
      </c>
      <c r="J13" s="8">
        <f>IF(H13="","",EDATE(H13,3))</f>
      </c>
    </row>
    <row r="14" spans="1:10" x14ac:dyDescent="0.25">
      <c r="I14" s="6">
        <f>IF(A14="","",SUMIFS($F$5:F14,$D$5:D14,D14)-SUMIFS($G$5:G14,$D$5:D14,D14))</f>
      </c>
      <c r="J14" s="8">
        <f>IF(H14="","",EDATE(H14,3))</f>
      </c>
    </row>
    <row r="15" spans="1:10" x14ac:dyDescent="0.25">
      <c r="I15" s="6">
        <f>IF(A15="","",SUMIFS($F$5:F15,$D$5:D15,D15)-SUMIFS($G$5:G15,$D$5:D15,D15))</f>
      </c>
      <c r="J15" s="8">
        <f>IF(H15="","",EDATE(H15,3))</f>
      </c>
    </row>
    <row r="16" spans="1:10" x14ac:dyDescent="0.25">
      <c r="I16" s="6">
        <f>IF(A16="","",SUMIFS($F$5:F16,$D$5:D16,D16)-SUMIFS($G$5:G16,$D$5:D16,D16))</f>
      </c>
      <c r="J16" s="8">
        <f>IF(H16="","",EDATE(H16,3))</f>
      </c>
    </row>
    <row r="17" spans="1:10" x14ac:dyDescent="0.25">
      <c r="I17" s="6">
        <f>IF(A17="","",SUMIFS($F$5:F17,$D$5:D17,D17)-SUMIFS($G$5:G17,$D$5:D17,D17))</f>
      </c>
      <c r="J17" s="8">
        <f>IF(H17="","",EDATE(H17,3))</f>
      </c>
    </row>
    <row r="18" spans="1:10" x14ac:dyDescent="0.25">
      <c r="I18" s="6">
        <f>IF(A18="","",SUMIFS($F$5:F18,$D$5:D18,D18)-SUMIFS($G$5:G18,$D$5:D18,D18))</f>
      </c>
      <c r="J18" s="8">
        <f>IF(H18="","",EDATE(H18,3))</f>
      </c>
    </row>
    <row r="19" spans="1:10" x14ac:dyDescent="0.25">
      <c r="I19" s="6">
        <f>IF(A19="","",SUMIFS($F$5:F19,$D$5:D19,D19)-SUMIFS($G$5:G19,$D$5:D19,D19))</f>
      </c>
      <c r="J19" s="8">
        <f>IF(H19="","",EDATE(H19,3))</f>
      </c>
    </row>
    <row r="20" spans="1:10" x14ac:dyDescent="0.25">
      <c r="I20" s="6">
        <f>IF(A20="","",SUMIFS($F$5:F20,$D$5:D20,D20)-SUMIFS($G$5:G20,$D$5:D20,D20))</f>
      </c>
      <c r="J20" s="8">
        <f>IF(H20="","",EDATE(H20,3))</f>
      </c>
    </row>
    <row r="21" spans="1:10" x14ac:dyDescent="0.25">
      <c r="I21" s="6">
        <f>IF(A21="","",SUMIFS($F$5:F21,$D$5:D21,D21)-SUMIFS($G$5:G21,$D$5:D21,D21))</f>
      </c>
      <c r="J21" s="8">
        <f>IF(H21="","",EDATE(H21,3))</f>
      </c>
    </row>
    <row r="22" spans="1:10" x14ac:dyDescent="0.25">
      <c r="I22" s="6">
        <f>IF(A22="","",SUMIFS($F$5:F22,$D$5:D22,D22)-SUMIFS($G$5:G22,$D$5:D22,D22))</f>
      </c>
      <c r="J22" s="8">
        <f>IF(H22="","",EDATE(H22,3))</f>
      </c>
    </row>
    <row r="23" spans="1:10" x14ac:dyDescent="0.25">
      <c r="I23" s="6">
        <f>IF(A23="","",SUMIFS($F$5:F23,$D$5:D23,D23)-SUMIFS($G$5:G23,$D$5:D23,D23))</f>
      </c>
      <c r="J23" s="8">
        <f>IF(H23="","",EDATE(H23,3))</f>
      </c>
    </row>
    <row r="24" spans="1:10" x14ac:dyDescent="0.25">
      <c r="I24" s="6">
        <f>IF(A24="","",SUMIFS($F$5:F24,$D$5:D24,D24)-SUMIFS($G$5:G24,$D$5:D24,D24))</f>
      </c>
      <c r="J24" s="8">
        <f>IF(H24="","",EDATE(H24,3))</f>
      </c>
    </row>
    <row r="25" spans="1:10" x14ac:dyDescent="0.25">
      <c r="I25" s="6">
        <f>IF(A25="","",SUMIFS($F$5:F25,$D$5:D25,D25)-SUMIFS($G$5:G25,$D$5:D25,D25))</f>
      </c>
      <c r="J25" s="8">
        <f>IF(H25="","",EDATE(H25,3))</f>
      </c>
    </row>
    <row r="26" spans="1:10" x14ac:dyDescent="0.25">
      <c r="I26" s="6">
        <f>IF(A26="","",SUMIFS($F$5:F26,$D$5:D26,D26)-SUMIFS($G$5:G26,$D$5:D26,D26))</f>
      </c>
      <c r="J26" s="8">
        <f>IF(H26="","",EDATE(H26,3))</f>
      </c>
    </row>
    <row r="27" spans="1:10" x14ac:dyDescent="0.25">
      <c r="I27" s="6">
        <f>IF(A27="","",SUMIFS($F$5:F27,$D$5:D27,D27)-SUMIFS($G$5:G27,$D$5:D27,D27))</f>
      </c>
      <c r="J27" s="8">
        <f>IF(H27="","",EDATE(H27,3))</f>
      </c>
    </row>
    <row r="28" spans="1:10" x14ac:dyDescent="0.25">
      <c r="I28" s="6">
        <f>IF(A28="","",SUMIFS($F$5:F28,$D$5:D28,D28)-SUMIFS($G$5:G28,$D$5:D28,D28))</f>
      </c>
      <c r="J28" s="8">
        <f>IF(H28="","",EDATE(H28,3))</f>
      </c>
    </row>
    <row r="29" spans="1:10" x14ac:dyDescent="0.25">
      <c r="I29" s="6">
        <f>IF(A29="","",SUMIFS($F$5:F29,$D$5:D29,D29)-SUMIFS($G$5:G29,$D$5:D29,D29))</f>
      </c>
      <c r="J29" s="8">
        <f>IF(H29="","",EDATE(H29,3))</f>
      </c>
    </row>
    <row r="30" spans="1:10" x14ac:dyDescent="0.25">
      <c r="I30" s="6">
        <f>IF(A30="","",SUMIFS($F$5:F30,$D$5:D30,D30)-SUMIFS($G$5:G30,$D$5:D30,D30))</f>
      </c>
      <c r="J30" s="8">
        <f>IF(H30="","",EDATE(H30,3))</f>
      </c>
    </row>
    <row r="31" spans="1:10" x14ac:dyDescent="0.25">
      <c r="I31" s="6">
        <f>IF(A31="","",SUMIFS($F$5:F31,$D$5:D31,D31)-SUMIFS($G$5:G31,$D$5:D31,D31))</f>
      </c>
      <c r="J31" s="8">
        <f>IF(H31="","",EDATE(H31,3))</f>
      </c>
    </row>
    <row r="32" spans="1:10" x14ac:dyDescent="0.25">
      <c r="I32" s="6">
        <f>IF(A32="","",SUMIFS($F$5:F32,$D$5:D32,D32)-SUMIFS($G$5:G32,$D$5:D32,D32))</f>
      </c>
      <c r="J32" s="8">
        <f>IF(H32="","",EDATE(H32,3))</f>
      </c>
    </row>
    <row r="33" spans="1:10" x14ac:dyDescent="0.25">
      <c r="I33" s="6">
        <f>IF(A33="","",SUMIFS($F$5:F33,$D$5:D33,D33)-SUMIFS($G$5:G33,$D$5:D33,D33))</f>
      </c>
      <c r="J33" s="8">
        <f>IF(H33="","",EDATE(H33,3))</f>
      </c>
    </row>
    <row r="34" spans="1:10" x14ac:dyDescent="0.25">
      <c r="I34" s="6">
        <f>IF(A34="","",SUMIFS($F$5:F34,$D$5:D34,D34)-SUMIFS($G$5:G34,$D$5:D34,D34))</f>
      </c>
      <c r="J34" s="8">
        <f>IF(H34="","",EDATE(H34,3))</f>
      </c>
    </row>
    <row r="35" spans="1:10" x14ac:dyDescent="0.25">
      <c r="I35" s="6">
        <f>IF(A35="","",SUMIFS($F$5:F35,$D$5:D35,D35)-SUMIFS($G$5:G35,$D$5:D35,D35))</f>
      </c>
      <c r="J35" s="8">
        <f>IF(H35="","",EDATE(H35,3))</f>
      </c>
    </row>
    <row r="36" spans="1:10" x14ac:dyDescent="0.25">
      <c r="I36" s="6">
        <f>IF(A36="","",SUMIFS($F$5:F36,$D$5:D36,D36)-SUMIFS($G$5:G36,$D$5:D36,D36))</f>
      </c>
      <c r="J36" s="8">
        <f>IF(H36="","",EDATE(H36,3))</f>
      </c>
    </row>
    <row r="37" spans="1:10" x14ac:dyDescent="0.25">
      <c r="I37" s="6">
        <f>IF(A37="","",SUMIFS($F$5:F37,$D$5:D37,D37)-SUMIFS($G$5:G37,$D$5:D37,D37))</f>
      </c>
      <c r="J37" s="8">
        <f>IF(H37="","",EDATE(H37,3))</f>
      </c>
    </row>
    <row r="38" spans="1:10" x14ac:dyDescent="0.25">
      <c r="I38" s="6">
        <f>IF(A38="","",SUMIFS($F$5:F38,$D$5:D38,D38)-SUMIFS($G$5:G38,$D$5:D38,D38))</f>
      </c>
      <c r="J38" s="8">
        <f>IF(H38="","",EDATE(H38,3))</f>
      </c>
    </row>
    <row r="39" spans="1:10" x14ac:dyDescent="0.25">
      <c r="I39" s="6">
        <f>IF(A39="","",SUMIFS($F$5:F39,$D$5:D39,D39)-SUMIFS($G$5:G39,$D$5:D39,D39))</f>
      </c>
      <c r="J39" s="8">
        <f>IF(H39="","",EDATE(H39,3))</f>
      </c>
    </row>
    <row r="40" spans="1:10" x14ac:dyDescent="0.25">
      <c r="I40" s="6">
        <f>IF(A40="","",SUMIFS($F$5:F40,$D$5:D40,D40)-SUMIFS($G$5:G40,$D$5:D40,D40))</f>
      </c>
      <c r="J40" s="8">
        <f>IF(H40="","",EDATE(H40,3))</f>
      </c>
    </row>
    <row r="41" spans="1:10" x14ac:dyDescent="0.25">
      <c r="I41" s="6">
        <f>IF(A41="","",SUMIFS($F$5:F41,$D$5:D41,D41)-SUMIFS($G$5:G41,$D$5:D41,D41))</f>
      </c>
      <c r="J41" s="8">
        <f>IF(H41="","",EDATE(H41,3))</f>
      </c>
    </row>
    <row r="42" spans="1:10" x14ac:dyDescent="0.25">
      <c r="I42" s="6">
        <f>IF(A42="","",SUMIFS($F$5:F42,$D$5:D42,D42)-SUMIFS($G$5:G42,$D$5:D42,D42))</f>
      </c>
      <c r="J42" s="8">
        <f>IF(H42="","",EDATE(H42,3))</f>
      </c>
    </row>
    <row r="43" spans="1:10" x14ac:dyDescent="0.25">
      <c r="I43" s="6">
        <f>IF(A43="","",SUMIFS($F$5:F43,$D$5:D43,D43)-SUMIFS($G$5:G43,$D$5:D43,D43))</f>
      </c>
      <c r="J43" s="8">
        <f>IF(H43="","",EDATE(H43,3))</f>
      </c>
    </row>
    <row r="44" spans="1:10" x14ac:dyDescent="0.25">
      <c r="I44" s="6">
        <f>IF(A44="","",SUMIFS($F$5:F44,$D$5:D44,D44)-SUMIFS($G$5:G44,$D$5:D44,D44))</f>
      </c>
      <c r="J44" s="8">
        <f>IF(H44="","",EDATE(H44,3))</f>
      </c>
    </row>
    <row r="45" spans="1:10" x14ac:dyDescent="0.25">
      <c r="I45" s="6">
        <f>IF(A45="","",SUMIFS($F$5:F45,$D$5:D45,D45)-SUMIFS($G$5:G45,$D$5:D45,D45))</f>
      </c>
      <c r="J45" s="8">
        <f>IF(H45="","",EDATE(H45,3))</f>
      </c>
    </row>
    <row r="46" spans="1:10" x14ac:dyDescent="0.25">
      <c r="I46" s="6">
        <f>IF(A46="","",SUMIFS($F$5:F46,$D$5:D46,D46)-SUMIFS($G$5:G46,$D$5:D46,D46))</f>
      </c>
      <c r="J46" s="8">
        <f>IF(H46="","",EDATE(H46,3))</f>
      </c>
    </row>
    <row r="47" spans="1:10" x14ac:dyDescent="0.25">
      <c r="I47" s="6">
        <f>IF(A47="","",SUMIFS($F$5:F47,$D$5:D47,D47)-SUMIFS($G$5:G47,$D$5:D47,D47))</f>
      </c>
      <c r="J47" s="8">
        <f>IF(H47="","",EDATE(H47,3))</f>
      </c>
    </row>
    <row r="49" spans="1:1" s="2" customFormat="1" x14ac:dyDescent="0.25">
      <c r="A49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Procurement</vt:lpstr>
      <vt:lpstr>Claims</vt:lpstr>
      <vt:lpstr>Retention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2026-11-03T02:47:22Z</dcterms:created>
  <dcterms:modified xsi:type="dcterms:W3CDTF">2026-11-03T02:47:22Z</dcterms:modified>
</cp:coreProperties>
</file>